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'Sheet1'!$A$1:$E$81</definedName>
    <definedName name="_xlnm.Print_Titles" localSheetId="0">'Sheet1'!$3:$3</definedName>
  </definedNames>
  <calcPr calcId="162913"/>
</workbook>
</file>

<file path=xl/sharedStrings.xml><?xml version="1.0" encoding="utf-8"?>
<sst xmlns="http://schemas.openxmlformats.org/spreadsheetml/2006/main" count="161" uniqueCount="161">
  <si>
    <t>Agency</t>
  </si>
  <si>
    <t>#</t>
  </si>
  <si>
    <t>FROM</t>
  </si>
  <si>
    <t>TO</t>
  </si>
  <si>
    <t>NET</t>
  </si>
  <si>
    <t>Mayoralty</t>
  </si>
  <si>
    <t>002</t>
  </si>
  <si>
    <t>Office of the Actuary</t>
  </si>
  <si>
    <t>008</t>
  </si>
  <si>
    <t>Borough President-Brooklyn</t>
  </si>
  <si>
    <t>012</t>
  </si>
  <si>
    <t>017</t>
  </si>
  <si>
    <t>021</t>
  </si>
  <si>
    <t>Law Department</t>
  </si>
  <si>
    <t>025</t>
  </si>
  <si>
    <t>Department of City Planning</t>
  </si>
  <si>
    <t>030</t>
  </si>
  <si>
    <t>Department of Investigation</t>
  </si>
  <si>
    <t>032</t>
  </si>
  <si>
    <t>New York Public Library</t>
  </si>
  <si>
    <t>037</t>
  </si>
  <si>
    <t>Brooklyn Public Library</t>
  </si>
  <si>
    <t>038</t>
  </si>
  <si>
    <t>Queens Borough Public Library</t>
  </si>
  <si>
    <t>039</t>
  </si>
  <si>
    <t>040</t>
  </si>
  <si>
    <t>City University of New York</t>
  </si>
  <si>
    <t>042</t>
  </si>
  <si>
    <t>Police Department</t>
  </si>
  <si>
    <t>056</t>
  </si>
  <si>
    <t>Fire Department</t>
  </si>
  <si>
    <t>057</t>
  </si>
  <si>
    <t>068</t>
  </si>
  <si>
    <t>Department of Social Services</t>
  </si>
  <si>
    <t>069</t>
  </si>
  <si>
    <t>Department of Homeless Services</t>
  </si>
  <si>
    <t>071</t>
  </si>
  <si>
    <t>Department of Correction</t>
  </si>
  <si>
    <t>072</t>
  </si>
  <si>
    <t>Board of Correction</t>
  </si>
  <si>
    <t>073</t>
  </si>
  <si>
    <t>Pension Contributions</t>
  </si>
  <si>
    <t>095</t>
  </si>
  <si>
    <t>Miscellaneous</t>
  </si>
  <si>
    <t>098</t>
  </si>
  <si>
    <t>Debt Service</t>
  </si>
  <si>
    <t>099</t>
  </si>
  <si>
    <t>City Clerk</t>
  </si>
  <si>
    <t>103</t>
  </si>
  <si>
    <t>Department for the Aging</t>
  </si>
  <si>
    <t>125</t>
  </si>
  <si>
    <t>Department of Cultural Affairs</t>
  </si>
  <si>
    <t>126</t>
  </si>
  <si>
    <t>127</t>
  </si>
  <si>
    <t>Office of Payroll Administration</t>
  </si>
  <si>
    <t>131</t>
  </si>
  <si>
    <t>Independent Budget Office</t>
  </si>
  <si>
    <t>132</t>
  </si>
  <si>
    <t>136</t>
  </si>
  <si>
    <t>Taxi &amp; Limousine Commission</t>
  </si>
  <si>
    <t>156</t>
  </si>
  <si>
    <t>260</t>
  </si>
  <si>
    <t>Community Boards</t>
  </si>
  <si>
    <t>499</t>
  </si>
  <si>
    <t>Department of Probation</t>
  </si>
  <si>
    <t>781</t>
  </si>
  <si>
    <t>Department of Small Business Services</t>
  </si>
  <si>
    <t>801</t>
  </si>
  <si>
    <t>Housing Pres. &amp; Development</t>
  </si>
  <si>
    <t>806</t>
  </si>
  <si>
    <t>Department of Buildings</t>
  </si>
  <si>
    <t>810</t>
  </si>
  <si>
    <t>Department of Health and Mental Hygiene</t>
  </si>
  <si>
    <t>816</t>
  </si>
  <si>
    <t>Health &amp; Hospitals Corporation</t>
  </si>
  <si>
    <t>819</t>
  </si>
  <si>
    <t>Dept. of Environmental Protection</t>
  </si>
  <si>
    <t>826</t>
  </si>
  <si>
    <t>Department of Sanitation</t>
  </si>
  <si>
    <t>827</t>
  </si>
  <si>
    <t>Department of Finance</t>
  </si>
  <si>
    <t>836</t>
  </si>
  <si>
    <t>Department of Transportation</t>
  </si>
  <si>
    <t>841</t>
  </si>
  <si>
    <t>Department of Parks &amp; Recreation</t>
  </si>
  <si>
    <t>846</t>
  </si>
  <si>
    <t>856</t>
  </si>
  <si>
    <t>858</t>
  </si>
  <si>
    <t>Dept of Records &amp; Info Services</t>
  </si>
  <si>
    <t>860</t>
  </si>
  <si>
    <t>District Attorney-New York</t>
  </si>
  <si>
    <t>901</t>
  </si>
  <si>
    <t>District Attorney-Bronx</t>
  </si>
  <si>
    <t>902</t>
  </si>
  <si>
    <t>District Attorney-Kings</t>
  </si>
  <si>
    <t>903</t>
  </si>
  <si>
    <t>District Attorney-Queens</t>
  </si>
  <si>
    <t>904</t>
  </si>
  <si>
    <t>District Attorney-Richmond</t>
  </si>
  <si>
    <t>905</t>
  </si>
  <si>
    <t>Public Administrator-Richmond</t>
  </si>
  <si>
    <t>945</t>
  </si>
  <si>
    <t>TOTAL</t>
  </si>
  <si>
    <t>Campaign Finance Board</t>
  </si>
  <si>
    <t>004</t>
  </si>
  <si>
    <t>Landmarks Preservation Commission</t>
  </si>
  <si>
    <t>Dept. of Youth &amp; Community Development</t>
  </si>
  <si>
    <t>134</t>
  </si>
  <si>
    <t>Civil Service Commission</t>
  </si>
  <si>
    <t>Dept of Citywide Administrative Services</t>
  </si>
  <si>
    <t>850</t>
  </si>
  <si>
    <t>Department of Design and Construction</t>
  </si>
  <si>
    <t>944</t>
  </si>
  <si>
    <t>Public Administrator-Queens</t>
  </si>
  <si>
    <t>Department of Veterans' Services</t>
  </si>
  <si>
    <t>063</t>
  </si>
  <si>
    <t>Administration for Children's Services</t>
  </si>
  <si>
    <t>Financial Information Services Agency</t>
  </si>
  <si>
    <t>Office of Administrative Trials and Hearings</t>
  </si>
  <si>
    <t>820</t>
  </si>
  <si>
    <t>Department of Emergency Management</t>
  </si>
  <si>
    <t>Office of Administrative Tax Appeals</t>
  </si>
  <si>
    <t>Department of Education</t>
  </si>
  <si>
    <t>FISCAL 2019 BUDGET MODIFICATION CHANGES - MN 1</t>
  </si>
  <si>
    <t>003</t>
  </si>
  <si>
    <t>Board of Elections</t>
  </si>
  <si>
    <t>010</t>
  </si>
  <si>
    <t>011</t>
  </si>
  <si>
    <t>013</t>
  </si>
  <si>
    <t>014</t>
  </si>
  <si>
    <t>Borough President-Manhattan</t>
  </si>
  <si>
    <t>Borough President-Bronx</t>
  </si>
  <si>
    <t>Borough President-Queens</t>
  </si>
  <si>
    <t>Borough President-Staten Island</t>
  </si>
  <si>
    <t>015</t>
  </si>
  <si>
    <t>Office of the Comptroller</t>
  </si>
  <si>
    <t>035</t>
  </si>
  <si>
    <t>New York Research Libraries</t>
  </si>
  <si>
    <t>Civilian Complaint Review Board</t>
  </si>
  <si>
    <t>054</t>
  </si>
  <si>
    <t>Equal Emplyment Practices Commission</t>
  </si>
  <si>
    <t>133</t>
  </si>
  <si>
    <t>Commission on Human Rights</t>
  </si>
  <si>
    <t>226</t>
  </si>
  <si>
    <t>312</t>
  </si>
  <si>
    <t>313</t>
  </si>
  <si>
    <t>Conflicts of Interest Board</t>
  </si>
  <si>
    <t>Office of Collective Bargaining</t>
  </si>
  <si>
    <t>866</t>
  </si>
  <si>
    <t>906</t>
  </si>
  <si>
    <t>941</t>
  </si>
  <si>
    <t>942</t>
  </si>
  <si>
    <t>943</t>
  </si>
  <si>
    <t>Public Administrator-New York</t>
  </si>
  <si>
    <t>Public Administrator-Bronx</t>
  </si>
  <si>
    <t>Public Administrator-Kings</t>
  </si>
  <si>
    <t>Office of Prosecution Special Narcotics</t>
  </si>
  <si>
    <t>Department of Consumer Affairs</t>
  </si>
  <si>
    <t>Dept of Info. Technology &amp; Telecomm.</t>
  </si>
  <si>
    <t>Business Integrity Commission</t>
  </si>
  <si>
    <t>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</si>
</sst>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8"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8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1" fillId="0" borderId="0" xfId="0" applyNumberFormat="1" applyFont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0" xfId="0" applyFont="1" applyFill="1"/>
    <xf numFmtId="0" fontId="5" fillId="0" borderId="4" xfId="0" applyNumberFormat="1" applyFont="1" applyFill="1" applyBorder="1" applyAlignment="1">
      <alignment/>
    </xf>
    <xf numFmtId="49" fontId="5" fillId="0" borderId="5" xfId="0" applyNumberFormat="1" applyFont="1" applyFill="1" applyBorder="1" applyAlignment="1">
      <alignment horizontal="center"/>
    </xf>
    <xf numFmtId="6" fontId="5" fillId="0" borderId="5" xfId="0" applyNumberFormat="1" applyFont="1" applyFill="1" applyBorder="1" applyAlignment="1">
      <alignment/>
    </xf>
    <xf numFmtId="6" fontId="2" fillId="0" borderId="5" xfId="0" applyNumberFormat="1" applyFont="1" applyFill="1" applyBorder="1"/>
    <xf numFmtId="6" fontId="1" fillId="0" borderId="6" xfId="0" applyNumberFormat="1" applyFont="1" applyFill="1" applyBorder="1"/>
    <xf numFmtId="0" fontId="6" fillId="0" borderId="7" xfId="0" applyNumberFormat="1" applyFont="1" applyFill="1" applyBorder="1" applyAlignment="1">
      <alignment horizontal="right"/>
    </xf>
    <xf numFmtId="0" fontId="3" fillId="0" borderId="8" xfId="0" applyFont="1" applyFill="1" applyBorder="1"/>
    <xf numFmtId="6" fontId="1" fillId="0" borderId="8" xfId="0" applyNumberFormat="1" applyFont="1" applyFill="1" applyBorder="1"/>
    <xf numFmtId="6" fontId="1" fillId="0" borderId="9" xfId="0" applyNumberFormat="1" applyFont="1" applyFill="1" applyBorder="1"/>
    <xf numFmtId="6" fontId="1" fillId="0" borderId="0" xfId="0" applyNumberFormat="1" applyFont="1"/>
    <xf numFmtId="6" fontId="1" fillId="0" borderId="0" xfId="0" applyNumberFormat="1" applyFont="1" applyBorder="1"/>
    <xf numFmtId="6" fontId="5" fillId="0" borderId="5" xfId="0" applyNumberFormat="1" applyFont="1" applyFill="1" applyBorder="1" applyAlignment="1">
      <alignment horizontal="right"/>
    </xf>
    <xf numFmtId="49" fontId="5" fillId="0" borderId="5" xfId="0" applyNumberFormat="1" applyFont="1" applyFill="1" applyBorder="1" applyAlignment="1" quotePrefix="1">
      <alignment horizontal="center"/>
    </xf>
    <xf numFmtId="0" fontId="7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workbookViewId="0" topLeftCell="A1">
      <selection activeCell="D96" sqref="D96"/>
    </sheetView>
  </sheetViews>
  <sheetFormatPr defaultColWidth="9.140625" defaultRowHeight="12.75"/>
  <cols>
    <col min="1" max="1" width="43.57421875" style="1" bestFit="1" customWidth="1"/>
    <col min="2" max="2" width="5.140625" style="1" bestFit="1" customWidth="1"/>
    <col min="3" max="3" width="19.8515625" style="1" customWidth="1"/>
    <col min="4" max="4" width="18.28125" style="1" customWidth="1"/>
    <col min="5" max="5" width="20.140625" style="1" customWidth="1"/>
    <col min="6" max="16384" width="9.140625" style="1" customWidth="1"/>
  </cols>
  <sheetData>
    <row r="1" spans="1:5" ht="23.25">
      <c r="A1" s="21" t="s">
        <v>123</v>
      </c>
      <c r="B1" s="21"/>
      <c r="C1" s="21"/>
      <c r="D1" s="21"/>
      <c r="E1" s="21"/>
    </row>
    <row r="2" spans="1:5" ht="16.5" thickBot="1">
      <c r="A2" s="2"/>
      <c r="B2" s="2"/>
      <c r="C2" s="2"/>
      <c r="D2" s="2"/>
      <c r="E2" s="2"/>
    </row>
    <row r="3" spans="1:5" ht="18.75">
      <c r="A3" s="3" t="s">
        <v>0</v>
      </c>
      <c r="B3" s="4" t="s">
        <v>1</v>
      </c>
      <c r="C3" s="4" t="s">
        <v>2</v>
      </c>
      <c r="D3" s="5" t="s">
        <v>3</v>
      </c>
      <c r="E3" s="6" t="s">
        <v>4</v>
      </c>
    </row>
    <row r="4" spans="1:5" ht="15.75">
      <c r="A4" s="8" t="s">
        <v>5</v>
      </c>
      <c r="B4" s="9" t="s">
        <v>6</v>
      </c>
      <c r="C4" s="10">
        <f>-1517000-19725-395528</f>
        <v>-1932253</v>
      </c>
      <c r="D4" s="11">
        <f>429000+6967+5630996+30000+70000+449000</f>
        <v>6615963</v>
      </c>
      <c r="E4" s="12">
        <f>C4+D4</f>
        <v>4683710</v>
      </c>
    </row>
    <row r="5" spans="1:5" ht="15.75">
      <c r="A5" s="8" t="s">
        <v>125</v>
      </c>
      <c r="B5" s="9" t="s">
        <v>124</v>
      </c>
      <c r="C5" s="10"/>
      <c r="D5" s="11">
        <v>1462840</v>
      </c>
      <c r="E5" s="12">
        <f>C5+D5</f>
        <v>1462840</v>
      </c>
    </row>
    <row r="6" spans="1:5" ht="15.75">
      <c r="A6" s="8" t="s">
        <v>103</v>
      </c>
      <c r="B6" s="9" t="s">
        <v>104</v>
      </c>
      <c r="C6" s="10"/>
      <c r="D6" s="11">
        <v>133379</v>
      </c>
      <c r="E6" s="12">
        <f aca="true" t="shared" si="0" ref="E6:E58">C6+D6</f>
        <v>133379</v>
      </c>
    </row>
    <row r="7" spans="1:5" ht="15.75">
      <c r="A7" s="8" t="s">
        <v>7</v>
      </c>
      <c r="B7" s="9" t="s">
        <v>8</v>
      </c>
      <c r="C7" s="10"/>
      <c r="D7" s="11">
        <v>63447</v>
      </c>
      <c r="E7" s="12">
        <f t="shared" si="0"/>
        <v>63447</v>
      </c>
    </row>
    <row r="8" spans="1:5" ht="15.75">
      <c r="A8" s="8" t="s">
        <v>130</v>
      </c>
      <c r="B8" s="20" t="s">
        <v>126</v>
      </c>
      <c r="C8" s="10"/>
      <c r="D8" s="11">
        <v>54870</v>
      </c>
      <c r="E8" s="12">
        <f t="shared" si="0"/>
        <v>54870</v>
      </c>
    </row>
    <row r="9" spans="1:5" ht="15.75">
      <c r="A9" s="8" t="s">
        <v>131</v>
      </c>
      <c r="B9" s="20" t="s">
        <v>127</v>
      </c>
      <c r="C9" s="10"/>
      <c r="D9" s="11">
        <v>58064</v>
      </c>
      <c r="E9" s="12">
        <f t="shared" si="0"/>
        <v>58064</v>
      </c>
    </row>
    <row r="10" spans="1:5" ht="15.75">
      <c r="A10" s="8" t="s">
        <v>9</v>
      </c>
      <c r="B10" s="20" t="s">
        <v>10</v>
      </c>
      <c r="C10" s="10"/>
      <c r="D10" s="11">
        <v>78893</v>
      </c>
      <c r="E10" s="12">
        <f t="shared" si="0"/>
        <v>78893</v>
      </c>
    </row>
    <row r="11" spans="1:5" ht="15.75">
      <c r="A11" s="8" t="s">
        <v>132</v>
      </c>
      <c r="B11" s="20" t="s">
        <v>128</v>
      </c>
      <c r="C11" s="10"/>
      <c r="D11" s="11">
        <v>63698</v>
      </c>
      <c r="E11" s="12">
        <f t="shared" si="0"/>
        <v>63698</v>
      </c>
    </row>
    <row r="12" spans="1:5" ht="15.75">
      <c r="A12" s="8" t="s">
        <v>133</v>
      </c>
      <c r="B12" s="20" t="s">
        <v>129</v>
      </c>
      <c r="C12" s="10"/>
      <c r="D12" s="11">
        <v>36921</v>
      </c>
      <c r="E12" s="12">
        <f t="shared" si="0"/>
        <v>36921</v>
      </c>
    </row>
    <row r="13" spans="1:5" ht="15.75">
      <c r="A13" s="8" t="s">
        <v>135</v>
      </c>
      <c r="B13" s="20" t="s">
        <v>134</v>
      </c>
      <c r="C13" s="10"/>
      <c r="D13" s="11">
        <f>8724+490340+82222+70738</f>
        <v>652024</v>
      </c>
      <c r="E13" s="12">
        <f aca="true" t="shared" si="1" ref="E13">C13+D13</f>
        <v>652024</v>
      </c>
    </row>
    <row r="14" spans="1:5" ht="15.75">
      <c r="A14" s="8" t="s">
        <v>120</v>
      </c>
      <c r="B14" s="9" t="s">
        <v>11</v>
      </c>
      <c r="C14" s="10">
        <v>-7700</v>
      </c>
      <c r="D14" s="11">
        <v>6791</v>
      </c>
      <c r="E14" s="12">
        <f t="shared" si="0"/>
        <v>-909</v>
      </c>
    </row>
    <row r="15" spans="1:5" ht="15.75">
      <c r="A15" s="8" t="s">
        <v>121</v>
      </c>
      <c r="B15" s="9" t="s">
        <v>12</v>
      </c>
      <c r="C15" s="10"/>
      <c r="D15" s="11">
        <v>64201</v>
      </c>
      <c r="E15" s="12">
        <f t="shared" si="0"/>
        <v>64201</v>
      </c>
    </row>
    <row r="16" spans="1:5" ht="15.75">
      <c r="A16" s="8" t="s">
        <v>13</v>
      </c>
      <c r="B16" s="9" t="s">
        <v>14</v>
      </c>
      <c r="C16" s="10">
        <v>-5820475</v>
      </c>
      <c r="D16" s="11">
        <v>7000000</v>
      </c>
      <c r="E16" s="12">
        <f t="shared" si="0"/>
        <v>1179525</v>
      </c>
    </row>
    <row r="17" spans="1:5" ht="15.75">
      <c r="A17" s="8" t="s">
        <v>15</v>
      </c>
      <c r="B17" s="9" t="s">
        <v>16</v>
      </c>
      <c r="C17" s="10">
        <f>-62902-1600000</f>
        <v>-1662902</v>
      </c>
      <c r="D17" s="11"/>
      <c r="E17" s="12">
        <f t="shared" si="0"/>
        <v>-1662902</v>
      </c>
    </row>
    <row r="18" spans="1:5" ht="15.75">
      <c r="A18" s="8" t="s">
        <v>17</v>
      </c>
      <c r="B18" s="9" t="s">
        <v>18</v>
      </c>
      <c r="C18" s="10">
        <f>-130020-461123</f>
        <v>-591143</v>
      </c>
      <c r="D18" s="11">
        <v>8450</v>
      </c>
      <c r="E18" s="12">
        <f t="shared" si="0"/>
        <v>-582693</v>
      </c>
    </row>
    <row r="19" spans="1:5" ht="15.75">
      <c r="A19" s="8" t="s">
        <v>137</v>
      </c>
      <c r="B19" s="20" t="s">
        <v>136</v>
      </c>
      <c r="C19" s="10"/>
      <c r="D19" s="11">
        <v>508143</v>
      </c>
      <c r="E19" s="12">
        <f t="shared" si="0"/>
        <v>508143</v>
      </c>
    </row>
    <row r="20" spans="1:5" ht="15.75">
      <c r="A20" s="8" t="s">
        <v>19</v>
      </c>
      <c r="B20" s="9" t="s">
        <v>20</v>
      </c>
      <c r="C20" s="10"/>
      <c r="D20" s="11">
        <v>2544742</v>
      </c>
      <c r="E20" s="12">
        <f t="shared" si="0"/>
        <v>2544742</v>
      </c>
    </row>
    <row r="21" spans="1:5" ht="15.75">
      <c r="A21" s="8" t="s">
        <v>21</v>
      </c>
      <c r="B21" s="9" t="s">
        <v>22</v>
      </c>
      <c r="C21" s="10"/>
      <c r="D21" s="11">
        <v>1910207</v>
      </c>
      <c r="E21" s="12">
        <f t="shared" si="0"/>
        <v>1910207</v>
      </c>
    </row>
    <row r="22" spans="1:5" ht="15.75">
      <c r="A22" s="8" t="s">
        <v>23</v>
      </c>
      <c r="B22" s="9" t="s">
        <v>24</v>
      </c>
      <c r="C22" s="10"/>
      <c r="D22" s="11">
        <v>2304252</v>
      </c>
      <c r="E22" s="12">
        <f t="shared" si="0"/>
        <v>2304252</v>
      </c>
    </row>
    <row r="23" spans="1:5" ht="15.75">
      <c r="A23" s="8" t="s">
        <v>122</v>
      </c>
      <c r="B23" s="9" t="s">
        <v>25</v>
      </c>
      <c r="C23" s="10">
        <f>-32737128-5312763-52913094-24156554-20729514-7385354-85003-29599116</f>
        <v>-172918526</v>
      </c>
      <c r="D23" s="11">
        <f>31012882+202590+60637589+4199772+376392+25000000+5248665+29337383+2645+2853139+2274057</f>
        <v>161145114</v>
      </c>
      <c r="E23" s="12">
        <f t="shared" si="0"/>
        <v>-11773412</v>
      </c>
    </row>
    <row r="24" spans="1:5" ht="15.75">
      <c r="A24" s="8" t="s">
        <v>26</v>
      </c>
      <c r="B24" s="9" t="s">
        <v>27</v>
      </c>
      <c r="C24" s="10">
        <v>-2930000</v>
      </c>
      <c r="D24" s="11">
        <v>290970</v>
      </c>
      <c r="E24" s="12">
        <f t="shared" si="0"/>
        <v>-2639030</v>
      </c>
    </row>
    <row r="25" spans="1:5" ht="15.75">
      <c r="A25" s="8" t="s">
        <v>138</v>
      </c>
      <c r="B25" s="20" t="s">
        <v>139</v>
      </c>
      <c r="C25" s="10"/>
      <c r="D25" s="11">
        <f>252838+200000</f>
        <v>452838</v>
      </c>
      <c r="E25" s="12">
        <f t="shared" si="0"/>
        <v>452838</v>
      </c>
    </row>
    <row r="26" spans="1:5" ht="15.75">
      <c r="A26" s="8" t="s">
        <v>28</v>
      </c>
      <c r="B26" s="9" t="s">
        <v>29</v>
      </c>
      <c r="C26" s="19"/>
      <c r="D26" s="11">
        <f>7650744+2368827+4452626+293793+1100846+177418+168879+1051318+12540881</f>
        <v>29805332</v>
      </c>
      <c r="E26" s="12">
        <f t="shared" si="0"/>
        <v>29805332</v>
      </c>
    </row>
    <row r="27" spans="1:5" ht="15.75">
      <c r="A27" s="8" t="s">
        <v>30</v>
      </c>
      <c r="B27" s="9" t="s">
        <v>31</v>
      </c>
      <c r="C27" s="19">
        <f>-1439423-872442-977000</f>
        <v>-3288865</v>
      </c>
      <c r="D27" s="11">
        <f>232691+7207195+10789</f>
        <v>7450675</v>
      </c>
      <c r="E27" s="12">
        <f t="shared" si="0"/>
        <v>4161810</v>
      </c>
    </row>
    <row r="28" spans="1:5" ht="15.75">
      <c r="A28" s="8" t="s">
        <v>114</v>
      </c>
      <c r="B28" s="9" t="s">
        <v>115</v>
      </c>
      <c r="C28" s="19"/>
      <c r="D28" s="11">
        <v>173088</v>
      </c>
      <c r="E28" s="12">
        <f t="shared" si="0"/>
        <v>173088</v>
      </c>
    </row>
    <row r="29" spans="1:5" ht="15.75">
      <c r="A29" s="8" t="s">
        <v>116</v>
      </c>
      <c r="B29" s="9" t="s">
        <v>32</v>
      </c>
      <c r="C29" s="10">
        <f>-152652-1837440-45500</f>
        <v>-2035592</v>
      </c>
      <c r="D29" s="11">
        <f>3955275+148248+550143+910203+555449</f>
        <v>6119318</v>
      </c>
      <c r="E29" s="12">
        <f t="shared" si="0"/>
        <v>4083726</v>
      </c>
    </row>
    <row r="30" spans="1:5" ht="15.75">
      <c r="A30" s="8" t="s">
        <v>33</v>
      </c>
      <c r="B30" s="9" t="s">
        <v>34</v>
      </c>
      <c r="C30" s="10"/>
      <c r="D30" s="11">
        <f>115125+697872+3782351+9782785+4259517+6443523+3050396</f>
        <v>28131569</v>
      </c>
      <c r="E30" s="12">
        <f t="shared" si="0"/>
        <v>28131569</v>
      </c>
    </row>
    <row r="31" spans="1:5" ht="15.75">
      <c r="A31" s="8" t="s">
        <v>35</v>
      </c>
      <c r="B31" s="9" t="s">
        <v>36</v>
      </c>
      <c r="C31" s="10"/>
      <c r="D31" s="11">
        <f>2309039+4587</f>
        <v>2313626</v>
      </c>
      <c r="E31" s="12">
        <f t="shared" si="0"/>
        <v>2313626</v>
      </c>
    </row>
    <row r="32" spans="1:5" ht="15.75">
      <c r="A32" s="8" t="s">
        <v>37</v>
      </c>
      <c r="B32" s="9" t="s">
        <v>38</v>
      </c>
      <c r="C32" s="10">
        <f>-20364300-1135000</f>
        <v>-21499300</v>
      </c>
      <c r="D32" s="11">
        <v>1261644</v>
      </c>
      <c r="E32" s="12">
        <f t="shared" si="0"/>
        <v>-20237656</v>
      </c>
    </row>
    <row r="33" spans="1:5" ht="15.75">
      <c r="A33" s="8" t="s">
        <v>39</v>
      </c>
      <c r="B33" s="9" t="s">
        <v>40</v>
      </c>
      <c r="C33" s="10">
        <v>-27024</v>
      </c>
      <c r="D33" s="11">
        <v>75437</v>
      </c>
      <c r="E33" s="12">
        <f t="shared" si="0"/>
        <v>48413</v>
      </c>
    </row>
    <row r="34" spans="1:5" ht="15.75">
      <c r="A34" s="8" t="s">
        <v>41</v>
      </c>
      <c r="B34" s="9" t="s">
        <v>42</v>
      </c>
      <c r="C34" s="10">
        <v>-1576846</v>
      </c>
      <c r="D34" s="11"/>
      <c r="E34" s="12">
        <f t="shared" si="0"/>
        <v>-1576846</v>
      </c>
    </row>
    <row r="35" spans="1:5" ht="15.75">
      <c r="A35" s="8" t="s">
        <v>43</v>
      </c>
      <c r="B35" s="9" t="s">
        <v>44</v>
      </c>
      <c r="C35" s="10">
        <v>-115817754</v>
      </c>
      <c r="D35" s="11">
        <f>210042286+15008723+12359656</f>
        <v>237410665</v>
      </c>
      <c r="E35" s="12">
        <f t="shared" si="0"/>
        <v>121592911</v>
      </c>
    </row>
    <row r="36" spans="1:5" ht="15.75">
      <c r="A36" s="8" t="s">
        <v>45</v>
      </c>
      <c r="B36" s="9" t="s">
        <v>46</v>
      </c>
      <c r="C36" s="10">
        <f>-71192052-25600000-63121726</f>
        <v>-159913778</v>
      </c>
      <c r="D36" s="11"/>
      <c r="E36" s="12">
        <f t="shared" si="0"/>
        <v>-159913778</v>
      </c>
    </row>
    <row r="37" spans="1:5" ht="15.75">
      <c r="A37" s="8" t="s">
        <v>47</v>
      </c>
      <c r="B37" s="9" t="s">
        <v>48</v>
      </c>
      <c r="C37" s="10">
        <v>-95941</v>
      </c>
      <c r="D37" s="11"/>
      <c r="E37" s="12">
        <f t="shared" si="0"/>
        <v>-95941</v>
      </c>
    </row>
    <row r="38" spans="1:5" ht="15.75">
      <c r="A38" s="8" t="s">
        <v>49</v>
      </c>
      <c r="B38" s="9" t="s">
        <v>50</v>
      </c>
      <c r="C38" s="10">
        <v>-200000</v>
      </c>
      <c r="D38" s="11">
        <f>226921+256013</f>
        <v>482934</v>
      </c>
      <c r="E38" s="12">
        <f t="shared" si="0"/>
        <v>282934</v>
      </c>
    </row>
    <row r="39" spans="1:5" ht="15.75">
      <c r="A39" s="8" t="s">
        <v>51</v>
      </c>
      <c r="B39" s="9" t="s">
        <v>52</v>
      </c>
      <c r="C39" s="10">
        <v>-77000</v>
      </c>
      <c r="D39" s="11">
        <f>159682+270210+243801+266319+480381+140415+12990+141543+150919+20227+2261+21841+2389+9870+17874+21294+1075</f>
        <v>1963091</v>
      </c>
      <c r="E39" s="12">
        <f t="shared" si="0"/>
        <v>1886091</v>
      </c>
    </row>
    <row r="40" spans="1:5" ht="15.75">
      <c r="A40" s="8" t="s">
        <v>117</v>
      </c>
      <c r="B40" s="9" t="s">
        <v>53</v>
      </c>
      <c r="C40" s="10"/>
      <c r="D40" s="11">
        <v>250219</v>
      </c>
      <c r="E40" s="12">
        <f t="shared" si="0"/>
        <v>250219</v>
      </c>
    </row>
    <row r="41" spans="1:5" ht="15.75">
      <c r="A41" s="8" t="s">
        <v>54</v>
      </c>
      <c r="B41" s="9" t="s">
        <v>55</v>
      </c>
      <c r="C41" s="10">
        <f>-25865-60000</f>
        <v>-85865</v>
      </c>
      <c r="D41" s="11"/>
      <c r="E41" s="12">
        <f t="shared" si="0"/>
        <v>-85865</v>
      </c>
    </row>
    <row r="42" spans="1:5" ht="15.75">
      <c r="A42" s="8" t="s">
        <v>56</v>
      </c>
      <c r="B42" s="9" t="s">
        <v>57</v>
      </c>
      <c r="C42" s="10"/>
      <c r="D42" s="11">
        <v>142230</v>
      </c>
      <c r="E42" s="12">
        <f t="shared" si="0"/>
        <v>142230</v>
      </c>
    </row>
    <row r="43" spans="1:5" ht="15.75">
      <c r="A43" s="8" t="s">
        <v>140</v>
      </c>
      <c r="B43" s="20" t="s">
        <v>141</v>
      </c>
      <c r="C43" s="10"/>
      <c r="D43" s="11">
        <v>18510</v>
      </c>
      <c r="E43" s="12">
        <f t="shared" si="0"/>
        <v>18510</v>
      </c>
    </row>
    <row r="44" spans="1:5" ht="15.75">
      <c r="A44" s="8" t="s">
        <v>108</v>
      </c>
      <c r="B44" s="9" t="s">
        <v>107</v>
      </c>
      <c r="C44" s="10"/>
      <c r="D44" s="11">
        <v>3545</v>
      </c>
      <c r="E44" s="12">
        <f t="shared" si="0"/>
        <v>3545</v>
      </c>
    </row>
    <row r="45" spans="1:5" ht="15.75">
      <c r="A45" s="8" t="s">
        <v>105</v>
      </c>
      <c r="B45" s="9" t="s">
        <v>58</v>
      </c>
      <c r="C45" s="10"/>
      <c r="D45" s="11">
        <f>101423+591</f>
        <v>102014</v>
      </c>
      <c r="E45" s="12">
        <f t="shared" si="0"/>
        <v>102014</v>
      </c>
    </row>
    <row r="46" spans="1:5" ht="15.75">
      <c r="A46" s="8" t="s">
        <v>59</v>
      </c>
      <c r="B46" s="9" t="s">
        <v>60</v>
      </c>
      <c r="C46" s="10">
        <v>-394490</v>
      </c>
      <c r="D46" s="11"/>
      <c r="E46" s="12">
        <f t="shared" si="0"/>
        <v>-394490</v>
      </c>
    </row>
    <row r="47" spans="1:5" ht="15.75">
      <c r="A47" s="8" t="s">
        <v>142</v>
      </c>
      <c r="B47" s="9" t="s">
        <v>143</v>
      </c>
      <c r="C47" s="10"/>
      <c r="D47" s="11">
        <f>98346+39385</f>
        <v>137731</v>
      </c>
      <c r="E47" s="12">
        <f t="shared" si="0"/>
        <v>137731</v>
      </c>
    </row>
    <row r="48" spans="1:5" ht="15.75">
      <c r="A48" s="8" t="s">
        <v>106</v>
      </c>
      <c r="B48" s="9" t="s">
        <v>61</v>
      </c>
      <c r="C48" s="10">
        <v>-4596721</v>
      </c>
      <c r="D48" s="11">
        <f>269355+300888+601848</f>
        <v>1172091</v>
      </c>
      <c r="E48" s="12">
        <f t="shared" si="0"/>
        <v>-3424630</v>
      </c>
    </row>
    <row r="49" spans="1:5" ht="15.75">
      <c r="A49" s="8" t="s">
        <v>146</v>
      </c>
      <c r="B49" s="9" t="s">
        <v>144</v>
      </c>
      <c r="C49" s="10"/>
      <c r="D49" s="11">
        <v>14894</v>
      </c>
      <c r="E49" s="12">
        <f t="shared" si="0"/>
        <v>14894</v>
      </c>
    </row>
    <row r="50" spans="1:5" ht="15.75">
      <c r="A50" s="8" t="s">
        <v>147</v>
      </c>
      <c r="B50" s="9" t="s">
        <v>145</v>
      </c>
      <c r="C50" s="10"/>
      <c r="D50" s="11">
        <v>1877</v>
      </c>
      <c r="E50" s="12">
        <f t="shared" si="0"/>
        <v>1877</v>
      </c>
    </row>
    <row r="51" spans="1:5" ht="15.75">
      <c r="A51" s="8" t="s">
        <v>62</v>
      </c>
      <c r="B51" s="9" t="s">
        <v>63</v>
      </c>
      <c r="C51" s="10">
        <f>-3500-2500-10000-20000-5000-5000-5000</f>
        <v>-51000</v>
      </c>
      <c r="D51" s="11">
        <f>5070*59</f>
        <v>299130</v>
      </c>
      <c r="E51" s="12">
        <f t="shared" si="0"/>
        <v>248130</v>
      </c>
    </row>
    <row r="52" spans="1:12" ht="15.75">
      <c r="A52" s="8" t="s">
        <v>64</v>
      </c>
      <c r="B52" s="9" t="s">
        <v>65</v>
      </c>
      <c r="C52" s="10">
        <v>-1752315</v>
      </c>
      <c r="D52" s="11">
        <f>101507+734460</f>
        <v>835967</v>
      </c>
      <c r="E52" s="12">
        <f t="shared" si="0"/>
        <v>-916348</v>
      </c>
      <c r="L52" s="7"/>
    </row>
    <row r="53" spans="1:5" ht="15.75">
      <c r="A53" s="8" t="s">
        <v>66</v>
      </c>
      <c r="B53" s="9" t="s">
        <v>67</v>
      </c>
      <c r="C53" s="10">
        <f>-1155497-261519-161616-406800</f>
        <v>-1985432</v>
      </c>
      <c r="D53" s="11">
        <f>513808+27885</f>
        <v>541693</v>
      </c>
      <c r="E53" s="12">
        <f t="shared" si="0"/>
        <v>-1443739</v>
      </c>
    </row>
    <row r="54" spans="1:5" ht="15.75">
      <c r="A54" s="8" t="s">
        <v>68</v>
      </c>
      <c r="B54" s="9" t="s">
        <v>69</v>
      </c>
      <c r="C54" s="10">
        <f>-89000-2754718-29828000</f>
        <v>-32671718</v>
      </c>
      <c r="D54" s="11">
        <f>434439+423819+516737+91620+300947</f>
        <v>1767562</v>
      </c>
      <c r="E54" s="12">
        <f t="shared" si="0"/>
        <v>-30904156</v>
      </c>
    </row>
    <row r="55" spans="1:5" ht="15.75">
      <c r="A55" s="8" t="s">
        <v>70</v>
      </c>
      <c r="B55" s="9" t="s">
        <v>71</v>
      </c>
      <c r="C55" s="10"/>
      <c r="D55" s="11">
        <v>1698313</v>
      </c>
      <c r="E55" s="12">
        <f t="shared" si="0"/>
        <v>1698313</v>
      </c>
    </row>
    <row r="56" spans="1:5" ht="15.75">
      <c r="A56" s="8" t="s">
        <v>72</v>
      </c>
      <c r="B56" s="9" t="s">
        <v>73</v>
      </c>
      <c r="C56" s="10">
        <f>-199351-1884789-940579-7150026-16291861-292774</f>
        <v>-26759380</v>
      </c>
      <c r="D56" s="11">
        <f>635686+1588057+2305097+2492978+96104+926795+224689+265594+509049+1902116+4937597+368242+4199949</f>
        <v>20451953</v>
      </c>
      <c r="E56" s="12">
        <f t="shared" si="0"/>
        <v>-6307427</v>
      </c>
    </row>
    <row r="57" spans="1:5" ht="15.75">
      <c r="A57" s="8" t="s">
        <v>74</v>
      </c>
      <c r="B57" s="9" t="s">
        <v>75</v>
      </c>
      <c r="C57" s="10">
        <v>-2477133</v>
      </c>
      <c r="D57" s="11"/>
      <c r="E57" s="12">
        <f t="shared" si="0"/>
        <v>-2477133</v>
      </c>
    </row>
    <row r="58" spans="1:5" ht="15.75">
      <c r="A58" s="8" t="s">
        <v>118</v>
      </c>
      <c r="B58" s="9" t="s">
        <v>119</v>
      </c>
      <c r="C58" s="10"/>
      <c r="D58" s="11">
        <v>479967</v>
      </c>
      <c r="E58" s="12">
        <f t="shared" si="0"/>
        <v>479967</v>
      </c>
    </row>
    <row r="59" spans="1:5" ht="15.75">
      <c r="A59" s="8" t="s">
        <v>76</v>
      </c>
      <c r="B59" s="9" t="s">
        <v>77</v>
      </c>
      <c r="C59" s="10">
        <v>-77935</v>
      </c>
      <c r="D59" s="11">
        <f>377522+443622+3719655+6469+493961+819945</f>
        <v>5861174</v>
      </c>
      <c r="E59" s="12">
        <f aca="true" t="shared" si="2" ref="E59:E79">C59+D59</f>
        <v>5783239</v>
      </c>
    </row>
    <row r="60" spans="1:5" ht="15.75">
      <c r="A60" s="8" t="s">
        <v>78</v>
      </c>
      <c r="B60" s="9" t="s">
        <v>79</v>
      </c>
      <c r="C60" s="10"/>
      <c r="D60" s="11">
        <f>653600+1783813+140911+36893+51203+1444487+2447968</f>
        <v>6558875</v>
      </c>
      <c r="E60" s="12">
        <f t="shared" si="2"/>
        <v>6558875</v>
      </c>
    </row>
    <row r="61" spans="1:5" ht="15.75">
      <c r="A61" s="8" t="s">
        <v>159</v>
      </c>
      <c r="B61" s="9" t="s">
        <v>160</v>
      </c>
      <c r="C61" s="10"/>
      <c r="D61" s="11">
        <v>102842</v>
      </c>
      <c r="E61" s="12">
        <f t="shared" si="2"/>
        <v>102842</v>
      </c>
    </row>
    <row r="62" spans="1:5" ht="15.75">
      <c r="A62" s="8" t="s">
        <v>80</v>
      </c>
      <c r="B62" s="9" t="s">
        <v>81</v>
      </c>
      <c r="C62" s="10">
        <f>-1233043-1025141-1226919-873953</f>
        <v>-4359056</v>
      </c>
      <c r="D62" s="11">
        <f>515707+19173+77761+6000000</f>
        <v>6612641</v>
      </c>
      <c r="E62" s="12">
        <f t="shared" si="2"/>
        <v>2253585</v>
      </c>
    </row>
    <row r="63" spans="1:5" ht="15.75">
      <c r="A63" s="8" t="s">
        <v>82</v>
      </c>
      <c r="B63" s="9" t="s">
        <v>83</v>
      </c>
      <c r="C63" s="10">
        <f>-224779-286959-358980-720800</f>
        <v>-1591518</v>
      </c>
      <c r="D63" s="11">
        <f>684967+495143+1334627+105000</f>
        <v>2619737</v>
      </c>
      <c r="E63" s="12">
        <f t="shared" si="2"/>
        <v>1028219</v>
      </c>
    </row>
    <row r="64" spans="1:5" ht="15.75">
      <c r="A64" s="8" t="s">
        <v>84</v>
      </c>
      <c r="B64" s="9" t="s">
        <v>85</v>
      </c>
      <c r="C64" s="10">
        <v>-47372</v>
      </c>
      <c r="D64" s="11">
        <f>69421+5048169+766933</f>
        <v>5884523</v>
      </c>
      <c r="E64" s="12">
        <f t="shared" si="2"/>
        <v>5837151</v>
      </c>
    </row>
    <row r="65" spans="1:5" ht="15.75">
      <c r="A65" s="8" t="s">
        <v>111</v>
      </c>
      <c r="B65" s="9" t="s">
        <v>110</v>
      </c>
      <c r="C65" s="10"/>
      <c r="D65" s="11">
        <f>159232+2001</f>
        <v>161233</v>
      </c>
      <c r="E65" s="12">
        <f t="shared" si="2"/>
        <v>161233</v>
      </c>
    </row>
    <row r="66" spans="1:5" ht="15.75">
      <c r="A66" s="8" t="s">
        <v>109</v>
      </c>
      <c r="B66" s="9" t="s">
        <v>86</v>
      </c>
      <c r="C66" s="10">
        <f>-186967-98700</f>
        <v>-285667</v>
      </c>
      <c r="D66" s="11">
        <f>22525+225167+76261+361279+43670+187094+43053+5770000+1783</f>
        <v>6730832</v>
      </c>
      <c r="E66" s="12">
        <f t="shared" si="2"/>
        <v>6445165</v>
      </c>
    </row>
    <row r="67" spans="1:5" ht="15.75">
      <c r="A67" s="8" t="s">
        <v>158</v>
      </c>
      <c r="B67" s="9" t="s">
        <v>87</v>
      </c>
      <c r="C67" s="10">
        <f>-2337138-1037890</f>
        <v>-3375028</v>
      </c>
      <c r="D67" s="11">
        <f>809265+85909+104172</f>
        <v>999346</v>
      </c>
      <c r="E67" s="12">
        <f t="shared" si="2"/>
        <v>-2375682</v>
      </c>
    </row>
    <row r="68" spans="1:5" ht="15.75">
      <c r="A68" s="8" t="s">
        <v>88</v>
      </c>
      <c r="B68" s="9" t="s">
        <v>89</v>
      </c>
      <c r="C68" s="10">
        <v>-68380</v>
      </c>
      <c r="D68" s="11"/>
      <c r="E68" s="12">
        <f t="shared" si="2"/>
        <v>-68380</v>
      </c>
    </row>
    <row r="69" spans="1:5" ht="15.75">
      <c r="A69" s="8" t="s">
        <v>157</v>
      </c>
      <c r="B69" s="9" t="s">
        <v>148</v>
      </c>
      <c r="C69" s="10"/>
      <c r="D69" s="11">
        <f>144485+159944</f>
        <v>304429</v>
      </c>
      <c r="E69" s="12">
        <f t="shared" si="2"/>
        <v>304429</v>
      </c>
    </row>
    <row r="70" spans="1:5" ht="15.75">
      <c r="A70" s="8" t="s">
        <v>90</v>
      </c>
      <c r="B70" s="9" t="s">
        <v>91</v>
      </c>
      <c r="C70" s="10"/>
      <c r="D70" s="11">
        <v>3003367</v>
      </c>
      <c r="E70" s="12">
        <f t="shared" si="2"/>
        <v>3003367</v>
      </c>
    </row>
    <row r="71" spans="1:5" ht="15.75">
      <c r="A71" s="8" t="s">
        <v>92</v>
      </c>
      <c r="B71" s="9" t="s">
        <v>93</v>
      </c>
      <c r="C71" s="10"/>
      <c r="D71" s="11">
        <f>805751+201063</f>
        <v>1006814</v>
      </c>
      <c r="E71" s="12">
        <f t="shared" si="2"/>
        <v>1006814</v>
      </c>
    </row>
    <row r="72" spans="1:5" ht="15.75">
      <c r="A72" s="8" t="s">
        <v>94</v>
      </c>
      <c r="B72" s="9" t="s">
        <v>95</v>
      </c>
      <c r="C72" s="10">
        <v>-240000</v>
      </c>
      <c r="D72" s="11">
        <v>1417096</v>
      </c>
      <c r="E72" s="12">
        <f t="shared" si="2"/>
        <v>1177096</v>
      </c>
    </row>
    <row r="73" spans="1:5" ht="15.75">
      <c r="A73" s="8" t="s">
        <v>96</v>
      </c>
      <c r="B73" s="9" t="s">
        <v>97</v>
      </c>
      <c r="C73" s="10"/>
      <c r="D73" s="11">
        <v>917975</v>
      </c>
      <c r="E73" s="12">
        <f t="shared" si="2"/>
        <v>917975</v>
      </c>
    </row>
    <row r="74" spans="1:5" ht="15.75">
      <c r="A74" s="8" t="s">
        <v>98</v>
      </c>
      <c r="B74" s="9" t="s">
        <v>99</v>
      </c>
      <c r="C74" s="10">
        <v>-425000</v>
      </c>
      <c r="D74" s="11">
        <v>652719</v>
      </c>
      <c r="E74" s="12">
        <f t="shared" si="2"/>
        <v>227719</v>
      </c>
    </row>
    <row r="75" spans="1:5" ht="15.75">
      <c r="A75" s="8" t="s">
        <v>156</v>
      </c>
      <c r="B75" s="9" t="s">
        <v>149</v>
      </c>
      <c r="C75" s="10"/>
      <c r="D75" s="11">
        <v>195069</v>
      </c>
      <c r="E75" s="12">
        <f t="shared" si="2"/>
        <v>195069</v>
      </c>
    </row>
    <row r="76" spans="1:5" ht="15.75">
      <c r="A76" s="8" t="s">
        <v>153</v>
      </c>
      <c r="B76" s="9" t="s">
        <v>150</v>
      </c>
      <c r="C76" s="10"/>
      <c r="D76" s="11">
        <f>13835+2103</f>
        <v>15938</v>
      </c>
      <c r="E76" s="12">
        <f t="shared" si="2"/>
        <v>15938</v>
      </c>
    </row>
    <row r="77" spans="1:5" ht="15.75">
      <c r="A77" s="8" t="s">
        <v>154</v>
      </c>
      <c r="B77" s="9" t="s">
        <v>151</v>
      </c>
      <c r="C77" s="10"/>
      <c r="D77" s="11">
        <v>5916</v>
      </c>
      <c r="E77" s="12">
        <f t="shared" si="2"/>
        <v>5916</v>
      </c>
    </row>
    <row r="78" spans="1:5" ht="15.75">
      <c r="A78" s="8" t="s">
        <v>155</v>
      </c>
      <c r="B78" s="9" t="s">
        <v>152</v>
      </c>
      <c r="C78" s="10"/>
      <c r="D78" s="11">
        <v>18610</v>
      </c>
      <c r="E78" s="12">
        <f t="shared" si="2"/>
        <v>18610</v>
      </c>
    </row>
    <row r="79" spans="1:5" ht="15.75">
      <c r="A79" s="8" t="s">
        <v>113</v>
      </c>
      <c r="B79" s="9" t="s">
        <v>112</v>
      </c>
      <c r="C79" s="10"/>
      <c r="D79" s="11">
        <v>9091</v>
      </c>
      <c r="E79" s="12">
        <f t="shared" si="2"/>
        <v>9091</v>
      </c>
    </row>
    <row r="80" spans="1:5" ht="15.75" hidden="1">
      <c r="A80" s="8" t="s">
        <v>100</v>
      </c>
      <c r="B80" s="9" t="s">
        <v>101</v>
      </c>
      <c r="C80" s="10"/>
      <c r="D80" s="11"/>
      <c r="E80" s="12">
        <f>C80+D80</f>
        <v>0</v>
      </c>
    </row>
    <row r="81" spans="1:5" ht="16.5" thickBot="1">
      <c r="A81" s="13" t="s">
        <v>102</v>
      </c>
      <c r="B81" s="14"/>
      <c r="C81" s="15">
        <f>SUM(C4:C80)</f>
        <v>-571639109</v>
      </c>
      <c r="D81" s="15">
        <f>SUM(D4:D80)</f>
        <v>571639109</v>
      </c>
      <c r="E81" s="16">
        <f>SUM(E4:E80)</f>
        <v>0</v>
      </c>
    </row>
    <row r="82" spans="3:5" ht="15.75">
      <c r="C82" s="17"/>
      <c r="D82" s="17"/>
      <c r="E82" s="18"/>
    </row>
    <row r="83" spans="3:5" ht="15.75">
      <c r="C83" s="17">
        <f>+C81+571639109</f>
        <v>0</v>
      </c>
      <c r="D83" s="17">
        <f>+D81-571639109</f>
        <v>0</v>
      </c>
      <c r="E83" s="17"/>
    </row>
  </sheetData>
  <mergeCells count="1">
    <mergeCell ref="A1:E1"/>
  </mergeCells>
  <conditionalFormatting sqref="A4:E81">
    <cfRule type="expression" priority="1" dxfId="0" stopIfTrue="1">
      <formula>MOD(ROW(),2)=1</formula>
    </cfRule>
  </conditionalFormatting>
  <printOptions horizontalCentered="1"/>
  <pageMargins left="0.4" right="0" top="0" bottom="0" header="0.5" footer="0.5"/>
  <pageSetup fitToHeight="1" fitToWidth="1" horizontalDpi="600" verticalDpi="600" orientation="portrait" paperSize="5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YORK CITY COUNCIL</dc:creator>
  <cp:keywords/>
  <dc:description/>
  <cp:lastModifiedBy>DelFranco, Ruthie</cp:lastModifiedBy>
  <cp:lastPrinted>2018-12-19T19:33:20Z</cp:lastPrinted>
  <dcterms:created xsi:type="dcterms:W3CDTF">2006-02-25T16:16:00Z</dcterms:created>
  <dcterms:modified xsi:type="dcterms:W3CDTF">2018-12-20T01:34:13Z</dcterms:modified>
  <cp:category/>
  <cp:version/>
  <cp:contentType/>
  <cp:contentStatus/>
</cp:coreProperties>
</file>