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120" yWindow="180" windowWidth="15180" windowHeight="8775" activeTab="0"/>
  </bookViews>
  <sheets>
    <sheet name="REVENUE MOD MN5 2013" sheetId="2" r:id="rId1"/>
    <sheet name="MOD MN5 details" sheetId="1" r:id="rId2"/>
    <sheet name="2013 Rev MN #5" sheetId="3" state="hidden" r:id="rId3"/>
  </sheets>
  <definedNames>
    <definedName name="_xlnm._FilterDatabase" localSheetId="2" hidden="1">'2013 Rev MN #5'!$A$4:$J$4</definedName>
    <definedName name="_xlnm._FilterDatabase" localSheetId="1" hidden="1">'MOD MN5 details'!$A$2:$J$127</definedName>
    <definedName name="_xlnm.Print_Titles" localSheetId="0">'REVENUE MOD MN5 2013'!$3:$3</definedName>
  </definedNames>
  <calcPr calcId="145621" calcMode="autoNoTable" iterate="1" iterateCount="1" iterateDelta="0"/>
</workbook>
</file>

<file path=xl/sharedStrings.xml><?xml version="1.0" encoding="utf-8"?>
<sst xmlns="http://schemas.openxmlformats.org/spreadsheetml/2006/main" count="1739" uniqueCount="896">
  <si>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</si>
  <si>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</si>
  <si>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</si>
  <si>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</si>
  <si>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</si>
  <si>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</si>
  <si>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</si>
  <si>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</si>
  <si>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</si>
  <si>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</si>
  <si>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</si>
  <si>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</si>
  <si>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</si>
  <si>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</si>
  <si>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</si>
  <si>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</si>
  <si>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</si>
  <si>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</si>
  <si>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</t>
  </si>
  <si>
    <t>Campaign Finance Board</t>
  </si>
  <si>
    <t>C</t>
  </si>
  <si>
    <t>C</t>
  </si>
  <si>
    <t>C</t>
  </si>
  <si>
    <t>C</t>
  </si>
  <si>
    <t>C</t>
  </si>
  <si>
    <t>C</t>
  </si>
  <si>
    <r>
      <t>C</t>
    </r>
  </si>
  <si>
    <t>C</t>
  </si>
  <si>
    <t>C</t>
  </si>
  <si>
    <t>Department Of Education</t>
  </si>
  <si>
    <t>C</t>
  </si>
  <si>
    <t>C</t>
  </si>
  <si>
    <t>C</t>
  </si>
  <si>
    <t>City Clerk</t>
  </si>
  <si>
    <t>Office Of Payroll Administration</t>
  </si>
  <si>
    <t>Conflicts Of Interest Board</t>
  </si>
  <si>
    <r>
      <t>Total - Taxes</t>
    </r>
    <r>
      <rPr>
        <b/>
        <sz val="5"/>
        <rFont val="Bookman Old Style"/>
        <family val="1"/>
      </rPr>
      <t xml:space="preserve">
</t>
    </r>
  </si>
  <si>
    <t>Miscellaneous</t>
  </si>
  <si>
    <t>002</t>
  </si>
  <si>
    <r>
      <t>Rev Source Description</t>
    </r>
  </si>
  <si>
    <t>MN Changes</t>
  </si>
  <si>
    <t>Fines-General</t>
  </si>
  <si>
    <t>Rentals: Dock Ship Wharfage</t>
  </si>
  <si>
    <t>Rentals: Market</t>
  </si>
  <si>
    <t>Sundries</t>
  </si>
  <si>
    <t>Minor Sales</t>
  </si>
  <si>
    <t>Commissary Funds</t>
  </si>
  <si>
    <t>Licenses  General</t>
  </si>
  <si>
    <t>Sale of Taxi Medallions</t>
  </si>
  <si>
    <t>Marriage Licenses</t>
  </si>
  <si>
    <t>Permits  General</t>
  </si>
  <si>
    <t xml:space="preserve"> Sundries</t>
  </si>
  <si>
    <r>
      <t>Fund</t>
    </r>
  </si>
  <si>
    <t xml:space="preserve"> Agency Name</t>
  </si>
  <si>
    <t xml:space="preserve"> Education Services/Fees</t>
  </si>
  <si>
    <t xml:space="preserve"> Rentals: Other</t>
  </si>
  <si>
    <t xml:space="preserve"> Refunds Of Unicorp Busn Tax</t>
  </si>
  <si>
    <t xml:space="preserve"> Reimbursement From Water Board</t>
  </si>
  <si>
    <t>Asset Sale</t>
  </si>
  <si>
    <t>div</t>
  </si>
  <si>
    <t xml:space="preserve">Agency </t>
  </si>
  <si>
    <t>Agency</t>
  </si>
  <si>
    <t>Source</t>
  </si>
  <si>
    <t>Description</t>
  </si>
  <si>
    <t>SUMMARY</t>
  </si>
  <si>
    <t>TAX AND AUDIT REVENUE CHANGES</t>
  </si>
  <si>
    <t>Real Estate</t>
  </si>
  <si>
    <t>Sales</t>
  </si>
  <si>
    <t>Mortgage Recording</t>
  </si>
  <si>
    <t>Personal Income</t>
  </si>
  <si>
    <t>General Corporation</t>
  </si>
  <si>
    <t>Banking Corporation</t>
  </si>
  <si>
    <t>Utility</t>
  </si>
  <si>
    <t>Hotel</t>
  </si>
  <si>
    <t>Commercial Rent</t>
  </si>
  <si>
    <t>Cigarette</t>
  </si>
  <si>
    <t>All Other</t>
  </si>
  <si>
    <t>Audit</t>
  </si>
  <si>
    <t>STAR</t>
  </si>
  <si>
    <t>TAX AND AUDIT REVENUE TOTAL</t>
  </si>
  <si>
    <t>UNRESTRICTED AID</t>
  </si>
  <si>
    <t>UNRESTRICTED AID TOTAL</t>
  </si>
  <si>
    <t>NET DISALLOWANCES OF CATEGORICAL GRANTS</t>
  </si>
  <si>
    <t>NET DISALLOWANCES OF CAT. GRANTS TOTAL</t>
  </si>
  <si>
    <t>MISCELLANEOUS</t>
  </si>
  <si>
    <t>Licenses, Franchises, Etc.</t>
  </si>
  <si>
    <t>Charges for Services</t>
  </si>
  <si>
    <t>Water and Sewage Charges</t>
  </si>
  <si>
    <t>Fines and Forfeitures</t>
  </si>
  <si>
    <t>Rental Income</t>
  </si>
  <si>
    <t>Interest</t>
  </si>
  <si>
    <t>Other Miscellaneous</t>
  </si>
  <si>
    <t>MISCELLANEOUS TOTAL</t>
  </si>
  <si>
    <t>GRAND TOTAL</t>
  </si>
  <si>
    <t xml:space="preserve">002 </t>
  </si>
  <si>
    <t>Mayoral</t>
  </si>
  <si>
    <t xml:space="preserve">00001 </t>
  </si>
  <si>
    <t xml:space="preserve">00002 </t>
  </si>
  <si>
    <t xml:space="preserve">Real Prop Tax 2nd Quart </t>
  </si>
  <si>
    <t xml:space="preserve">00003 </t>
  </si>
  <si>
    <t xml:space="preserve">Real Prop Tax 3rd Quart </t>
  </si>
  <si>
    <t xml:space="preserve">00004 </t>
  </si>
  <si>
    <t xml:space="preserve">Real Prop Tax 4th Quart </t>
  </si>
  <si>
    <t xml:space="preserve">00021 </t>
  </si>
  <si>
    <t xml:space="preserve">Real Estate Tax Refunds </t>
  </si>
  <si>
    <t xml:space="preserve">00026 </t>
  </si>
  <si>
    <t xml:space="preserve">State Aid School Tax Relief </t>
  </si>
  <si>
    <t xml:space="preserve">00049 </t>
  </si>
  <si>
    <t xml:space="preserve">Accrued Real Estate Tax Revenue </t>
  </si>
  <si>
    <t xml:space="preserve">00050 </t>
  </si>
  <si>
    <t xml:space="preserve">General Sales Tax </t>
  </si>
  <si>
    <t xml:space="preserve">00070 </t>
  </si>
  <si>
    <t xml:space="preserve">Cigarette Tax </t>
  </si>
  <si>
    <t xml:space="preserve">00073 </t>
  </si>
  <si>
    <t xml:space="preserve">Commercial Motor Vehicle Tax </t>
  </si>
  <si>
    <t xml:space="preserve">00077 </t>
  </si>
  <si>
    <t xml:space="preserve">Mortgage Tax </t>
  </si>
  <si>
    <t xml:space="preserve">00079 </t>
  </si>
  <si>
    <t xml:space="preserve">Auto Use Tax </t>
  </si>
  <si>
    <t xml:space="preserve">00088 </t>
  </si>
  <si>
    <t xml:space="preserve">00090 </t>
  </si>
  <si>
    <t xml:space="preserve">Personal Income Tax </t>
  </si>
  <si>
    <t xml:space="preserve">00091 </t>
  </si>
  <si>
    <t xml:space="preserve">Refunds Of Personal Income Tax </t>
  </si>
  <si>
    <t xml:space="preserve">00093 </t>
  </si>
  <si>
    <t xml:space="preserve">General Corporation Tax </t>
  </si>
  <si>
    <t xml:space="preserve">00094 </t>
  </si>
  <si>
    <t xml:space="preserve">Refunds Of General Corp Tax </t>
  </si>
  <si>
    <t xml:space="preserve">00095 </t>
  </si>
  <si>
    <t xml:space="preserve">Financial Corporation Tax </t>
  </si>
  <si>
    <t xml:space="preserve">00096 </t>
  </si>
  <si>
    <t xml:space="preserve">Refunds Of Financial Corp Tax </t>
  </si>
  <si>
    <t xml:space="preserve">00099 </t>
  </si>
  <si>
    <t xml:space="preserve">Unincorporated Business Inc Tx </t>
  </si>
  <si>
    <t xml:space="preserve">00100 </t>
  </si>
  <si>
    <t xml:space="preserve">Refunds Of Unicorp Busn Tax </t>
  </si>
  <si>
    <t xml:space="preserve">00102 </t>
  </si>
  <si>
    <t xml:space="preserve">Pers Inc Tax Cty Emp Non-Res </t>
  </si>
  <si>
    <t xml:space="preserve">00103 </t>
  </si>
  <si>
    <t xml:space="preserve">Utility Tax </t>
  </si>
  <si>
    <t xml:space="preserve">00110 </t>
  </si>
  <si>
    <t xml:space="preserve">Payment In Lieu Of Taxes </t>
  </si>
  <si>
    <t xml:space="preserve">00112 </t>
  </si>
  <si>
    <t xml:space="preserve">Tax On Occupancy Of Hotel Room </t>
  </si>
  <si>
    <t xml:space="preserve">00113 </t>
  </si>
  <si>
    <t xml:space="preserve">Tx On Commercial Rents - Occup </t>
  </si>
  <si>
    <t xml:space="preserve">00114 </t>
  </si>
  <si>
    <t xml:space="preserve">Refunds Of All Other Taxes </t>
  </si>
  <si>
    <t xml:space="preserve">00122 </t>
  </si>
  <si>
    <t xml:space="preserve">Conveyance Of Real Property Tx </t>
  </si>
  <si>
    <t xml:space="preserve">00124 </t>
  </si>
  <si>
    <t xml:space="preserve">Beer + Liquor Excise Tax </t>
  </si>
  <si>
    <t xml:space="preserve">00130 </t>
  </si>
  <si>
    <t xml:space="preserve">Pen &amp; Int-Gen Prop Tax </t>
  </si>
  <si>
    <t xml:space="preserve">00134 </t>
  </si>
  <si>
    <t xml:space="preserve">Refunds On Pen &amp; Int-Other Tax </t>
  </si>
  <si>
    <t xml:space="preserve">00135 </t>
  </si>
  <si>
    <t xml:space="preserve">Tax Audit Revenue </t>
  </si>
  <si>
    <t>1 Total</t>
  </si>
  <si>
    <t xml:space="preserve">55014 </t>
  </si>
  <si>
    <t xml:space="preserve">Other Federal-State Actions </t>
  </si>
  <si>
    <t>2 Total</t>
  </si>
  <si>
    <t xml:space="preserve">60000 </t>
  </si>
  <si>
    <t xml:space="preserve">Reserve Fed &amp; State Disallow </t>
  </si>
  <si>
    <t>2.5 Total</t>
  </si>
  <si>
    <t>NET DISALLOWANCES OF CATEGORICAL GRANTS TOTAL</t>
  </si>
  <si>
    <t xml:space="preserve">156 </t>
  </si>
  <si>
    <t>Taxi and Limousine Comm</t>
  </si>
  <si>
    <t xml:space="preserve">00200 </t>
  </si>
  <si>
    <t xml:space="preserve">Licenses - General </t>
  </si>
  <si>
    <t xml:space="preserve">866 </t>
  </si>
  <si>
    <t>Consumer Aff</t>
  </si>
  <si>
    <t xml:space="preserve">00250 </t>
  </si>
  <si>
    <t xml:space="preserve">Permits - General </t>
  </si>
  <si>
    <t xml:space="preserve">136 </t>
  </si>
  <si>
    <t xml:space="preserve">810 </t>
  </si>
  <si>
    <t>DOB</t>
  </si>
  <si>
    <t xml:space="preserve">841 </t>
  </si>
  <si>
    <t>DOT</t>
  </si>
  <si>
    <t xml:space="preserve">858 </t>
  </si>
  <si>
    <t>DOITT</t>
  </si>
  <si>
    <t xml:space="preserve">00251 </t>
  </si>
  <si>
    <t xml:space="preserve">Construction Permits </t>
  </si>
  <si>
    <t xml:space="preserve">00320 </t>
  </si>
  <si>
    <t xml:space="preserve">Franchises - Other </t>
  </si>
  <si>
    <t xml:space="preserve">072 </t>
  </si>
  <si>
    <t>Dept Correct</t>
  </si>
  <si>
    <t xml:space="preserve">00325 </t>
  </si>
  <si>
    <t xml:space="preserve">Privileges - Other </t>
  </si>
  <si>
    <t xml:space="preserve">827 </t>
  </si>
  <si>
    <t>Dept Sanit</t>
  </si>
  <si>
    <t>3.1 Total</t>
  </si>
  <si>
    <t>Licenses, Franchises, Etc. Subtotal</t>
  </si>
  <si>
    <t xml:space="preserve">816 </t>
  </si>
  <si>
    <t>DOHMH</t>
  </si>
  <si>
    <t xml:space="preserve">00430 </t>
  </si>
  <si>
    <t xml:space="preserve">Health Services/Fees </t>
  </si>
  <si>
    <t xml:space="preserve">040 </t>
  </si>
  <si>
    <t>Board of Education</t>
  </si>
  <si>
    <t xml:space="preserve">00460 </t>
  </si>
  <si>
    <t xml:space="preserve">Education Services/Fees </t>
  </si>
  <si>
    <t xml:space="preserve">042 </t>
  </si>
  <si>
    <t>CUNY</t>
  </si>
  <si>
    <t xml:space="preserve">00461 </t>
  </si>
  <si>
    <t xml:space="preserve">Higher Educ Ser/Fees Comm Coll </t>
  </si>
  <si>
    <t xml:space="preserve">00470 </t>
  </si>
  <si>
    <t xml:space="preserve">Other Services And Fees </t>
  </si>
  <si>
    <t xml:space="preserve">015 </t>
  </si>
  <si>
    <t>Comptroller</t>
  </si>
  <si>
    <t xml:space="preserve">021 </t>
  </si>
  <si>
    <t>Tax Comm</t>
  </si>
  <si>
    <t xml:space="preserve">056 </t>
  </si>
  <si>
    <t>NYPD</t>
  </si>
  <si>
    <t xml:space="preserve">057 </t>
  </si>
  <si>
    <t>NYFD</t>
  </si>
  <si>
    <t xml:space="preserve">781 </t>
  </si>
  <si>
    <t>Dept of Probation</t>
  </si>
  <si>
    <t xml:space="preserve">806 </t>
  </si>
  <si>
    <t>HPD</t>
  </si>
  <si>
    <t xml:space="preserve">826 </t>
  </si>
  <si>
    <t>DEP</t>
  </si>
  <si>
    <t xml:space="preserve">836 </t>
  </si>
  <si>
    <t>DOF</t>
  </si>
  <si>
    <t xml:space="preserve">856 </t>
  </si>
  <si>
    <t>DCAS</t>
  </si>
  <si>
    <t xml:space="preserve">941 </t>
  </si>
  <si>
    <t>PA New York</t>
  </si>
  <si>
    <t xml:space="preserve">942 </t>
  </si>
  <si>
    <t>PA Bronx</t>
  </si>
  <si>
    <t xml:space="preserve">944 </t>
  </si>
  <si>
    <t>PA Queens</t>
  </si>
  <si>
    <t xml:space="preserve">945 </t>
  </si>
  <si>
    <t>PA Richmond</t>
  </si>
  <si>
    <t xml:space="preserve">00472 </t>
  </si>
  <si>
    <t xml:space="preserve">Parking Meter Revenues </t>
  </si>
  <si>
    <t xml:space="preserve">127 </t>
  </si>
  <si>
    <t>Financial Info Svcs Agency</t>
  </si>
  <si>
    <t xml:space="preserve">00476 </t>
  </si>
  <si>
    <t xml:space="preserve">Administrative Serv To Public </t>
  </si>
  <si>
    <t>3.2 Total</t>
  </si>
  <si>
    <t>Charges for Services Subtotal</t>
  </si>
  <si>
    <t xml:space="preserve">00521 </t>
  </si>
  <si>
    <t xml:space="preserve">Reimbursement From Water Board </t>
  </si>
  <si>
    <t xml:space="preserve">00522 </t>
  </si>
  <si>
    <t xml:space="preserve">Payment From Water Board </t>
  </si>
  <si>
    <t>3.3 Total</t>
  </si>
  <si>
    <t>Water and Sewage Charges Subtotal</t>
  </si>
  <si>
    <t xml:space="preserve">00600 </t>
  </si>
  <si>
    <t xml:space="preserve">Fines-General </t>
  </si>
  <si>
    <t xml:space="preserve">103 </t>
  </si>
  <si>
    <t xml:space="preserve">820 </t>
  </si>
  <si>
    <t xml:space="preserve">Office Of Admin Trials &amp; Hearings </t>
  </si>
  <si>
    <t xml:space="preserve">829 </t>
  </si>
  <si>
    <t xml:space="preserve">00602 </t>
  </si>
  <si>
    <t xml:space="preserve">Fines - Pvb </t>
  </si>
  <si>
    <t xml:space="preserve">00603 </t>
  </si>
  <si>
    <t xml:space="preserve">Fines - ECB </t>
  </si>
  <si>
    <t xml:space="preserve">901 </t>
  </si>
  <si>
    <t>DA New York</t>
  </si>
  <si>
    <t xml:space="preserve">00650 </t>
  </si>
  <si>
    <t xml:space="preserve">Forfeitures - General </t>
  </si>
  <si>
    <t xml:space="preserve">902 </t>
  </si>
  <si>
    <t>DA Bronx</t>
  </si>
  <si>
    <t xml:space="preserve">903 </t>
  </si>
  <si>
    <t>DA Kings</t>
  </si>
  <si>
    <t xml:space="preserve">904 </t>
  </si>
  <si>
    <t>DA Queens</t>
  </si>
  <si>
    <t>3.4 Total</t>
  </si>
  <si>
    <t>Fines and Forfeitures Subtotal</t>
  </si>
  <si>
    <t xml:space="preserve">00752 </t>
  </si>
  <si>
    <t xml:space="preserve">Rentals: Airport-Port NY Auth </t>
  </si>
  <si>
    <t xml:space="preserve">801 </t>
  </si>
  <si>
    <t>SBS</t>
  </si>
  <si>
    <t xml:space="preserve">00760 </t>
  </si>
  <si>
    <t xml:space="preserve">Rentals: Other </t>
  </si>
  <si>
    <t>3.5 Total</t>
  </si>
  <si>
    <t>Rental Income Subtotal</t>
  </si>
  <si>
    <t xml:space="preserve">56001 </t>
  </si>
  <si>
    <t xml:space="preserve">Interest Income - Other </t>
  </si>
  <si>
    <t xml:space="preserve">56002 </t>
  </si>
  <si>
    <t xml:space="preserve">Interest Income- Sales Tax </t>
  </si>
  <si>
    <t xml:space="preserve">56003 </t>
  </si>
  <si>
    <t xml:space="preserve">Interest-Debt Service Fund </t>
  </si>
  <si>
    <t>3.6 Total</t>
  </si>
  <si>
    <t>Interest Subtotal</t>
  </si>
  <si>
    <t xml:space="preserve">00815 </t>
  </si>
  <si>
    <t xml:space="preserve">Sales Of In Rem Property </t>
  </si>
  <si>
    <t xml:space="preserve">00817 </t>
  </si>
  <si>
    <t xml:space="preserve">Mortgage Payments </t>
  </si>
  <si>
    <t xml:space="preserve">00820 </t>
  </si>
  <si>
    <t xml:space="preserve">Sales Of City Real Property </t>
  </si>
  <si>
    <t xml:space="preserve">00822 </t>
  </si>
  <si>
    <t xml:space="preserve">Minor Sales </t>
  </si>
  <si>
    <t xml:space="preserve">00846 </t>
  </si>
  <si>
    <t xml:space="preserve">Awards From Litigation </t>
  </si>
  <si>
    <t xml:space="preserve">025 </t>
  </si>
  <si>
    <t xml:space="preserve">00847 </t>
  </si>
  <si>
    <t xml:space="preserve">E-911 Surcharges </t>
  </si>
  <si>
    <t xml:space="preserve">00859 </t>
  </si>
  <si>
    <t xml:space="preserve">Sundries </t>
  </si>
  <si>
    <t>DOI</t>
  </si>
  <si>
    <t xml:space="preserve">069 </t>
  </si>
  <si>
    <t>Dept of Social Svcs</t>
  </si>
  <si>
    <t xml:space="preserve">099 </t>
  </si>
  <si>
    <t>Debt Service</t>
  </si>
  <si>
    <t xml:space="preserve">Citytime Settlement </t>
  </si>
  <si>
    <t xml:space="preserve">131 </t>
  </si>
  <si>
    <t>Office of Payroll Administration</t>
  </si>
  <si>
    <t xml:space="preserve">846 </t>
  </si>
  <si>
    <t>DPR</t>
  </si>
  <si>
    <t>Other Miscellaneous Subtotal</t>
  </si>
  <si>
    <t>Fiscal 2013</t>
  </si>
  <si>
    <t>00001</t>
  </si>
  <si>
    <t>00002</t>
  </si>
  <si>
    <t>00003</t>
  </si>
  <si>
    <t>00004</t>
  </si>
  <si>
    <t>Real Prop Tax 1st Quart</t>
  </si>
  <si>
    <t>Fines - General</t>
  </si>
  <si>
    <t>Privileges - Other</t>
  </si>
  <si>
    <t/>
  </si>
  <si>
    <t>00001RealPropTax1stQuart</t>
  </si>
  <si>
    <t>00002RealPropTax2ndQuart</t>
  </si>
  <si>
    <t>00003RealPropTax3rdQuart</t>
  </si>
  <si>
    <t>00004RealPropTax4thQuart</t>
  </si>
  <si>
    <t>00021RealEstateTaxRefunds</t>
  </si>
  <si>
    <t>00026StateAidSchoolTaxRelief</t>
  </si>
  <si>
    <t>00049AccruedRealEstateTaxRevenue</t>
  </si>
  <si>
    <t>00050GeneralSalesTax</t>
  </si>
  <si>
    <t>00070CigaretteTax</t>
  </si>
  <si>
    <t>00073CommercialMotorVehicleTax</t>
  </si>
  <si>
    <t>00077MortgageTax</t>
  </si>
  <si>
    <t>00079AutoUseTax</t>
  </si>
  <si>
    <t>00088StateAidPitReliefSchoolaid</t>
  </si>
  <si>
    <t>00090PersonalIncomeTax</t>
  </si>
  <si>
    <t>00091RefundsOfPersonalIncomeTax</t>
  </si>
  <si>
    <t>00093GeneralCorporationTax</t>
  </si>
  <si>
    <t>00094RefundsOfGeneralCorpTax</t>
  </si>
  <si>
    <t>00095FinancialCorporationTax</t>
  </si>
  <si>
    <t>00096RefundsOfFinancialCorpTax</t>
  </si>
  <si>
    <t>00099UnincorporatedBusinessIncTx</t>
  </si>
  <si>
    <t>00100RefundsOfUnicorpBusnTax</t>
  </si>
  <si>
    <t>00102PersIncTaxCtyEmpNon-Res</t>
  </si>
  <si>
    <t>00103UtilityTax</t>
  </si>
  <si>
    <t>00110PaymentInLieuOfTaxes</t>
  </si>
  <si>
    <t>00112TaxOnOccupancyOfHotelRoom</t>
  </si>
  <si>
    <t>00113TxOnCommercialRents-Occup</t>
  </si>
  <si>
    <t>00114RefundsOfAllOtherTaxes</t>
  </si>
  <si>
    <t>00122ConveyanceOfRealPropertyTx</t>
  </si>
  <si>
    <t>00124Beer+LiquorExciseTax</t>
  </si>
  <si>
    <t>00130Pen&amp;Int-GenPropTax</t>
  </si>
  <si>
    <t>00134RefundsOnPen&amp;Int-OtherTax</t>
  </si>
  <si>
    <t>00135TaxAuditRevenue</t>
  </si>
  <si>
    <t>TAXANDAUDITREVENUETOTAL</t>
  </si>
  <si>
    <t>55014OtherFederal-StateActions</t>
  </si>
  <si>
    <t>UNRESTRICTEDAIDTOTAL</t>
  </si>
  <si>
    <t>60000ReserveFed&amp;StateDisallow</t>
  </si>
  <si>
    <t>NETDISALLOWANCESOFCATEGORICALGRANTSTOTAL</t>
  </si>
  <si>
    <t>ChargesforServicesSubtotal</t>
  </si>
  <si>
    <t>WaterandSewageChargesSubtotal</t>
  </si>
  <si>
    <t>FinesandForfeituresSubtotal</t>
  </si>
  <si>
    <t>RentalIncomeSubtotal</t>
  </si>
  <si>
    <t>InterestSubtotal</t>
  </si>
  <si>
    <t>RealPropTax1stQuart</t>
  </si>
  <si>
    <t>RealPropTax2ndQuart</t>
  </si>
  <si>
    <t>RealPropTax3rdQuart</t>
  </si>
  <si>
    <t>RealPropTax4thQuart</t>
  </si>
  <si>
    <t>AccruedRealEstateTaxRevenue</t>
  </si>
  <si>
    <t>GeneralSalesTax</t>
  </si>
  <si>
    <t>CigaretteTax</t>
  </si>
  <si>
    <t>MortgageTax</t>
  </si>
  <si>
    <t>PersonalIncomeTax</t>
  </si>
  <si>
    <t>GeneralCorporationTax</t>
  </si>
  <si>
    <t>RefundsOfGeneralCorpTax</t>
  </si>
  <si>
    <t>FinancialCorporationTax</t>
  </si>
  <si>
    <t>RefundsOfFinancialCorpTax</t>
  </si>
  <si>
    <t>UnincorporatedBusinessIncTx</t>
  </si>
  <si>
    <t>RefundsOfUnicorpBusnTax</t>
  </si>
  <si>
    <t>UtilityTax</t>
  </si>
  <si>
    <t>PaymentInLieuOfTaxes</t>
  </si>
  <si>
    <t>TaxOnOccupancyOfHotelRoom</t>
  </si>
  <si>
    <t>TxOnCommercialRents-Occup</t>
  </si>
  <si>
    <t>ConveyanceOfRealPropertyTx</t>
  </si>
  <si>
    <t>TaxAuditRevenue</t>
  </si>
  <si>
    <t>OtherServicesAndFees</t>
  </si>
  <si>
    <t>ReimbursementFromWaterBoard</t>
  </si>
  <si>
    <t>PaymentFromWaterBoard</t>
  </si>
  <si>
    <t>AssetSale</t>
  </si>
  <si>
    <t>AwardsFromLitigation</t>
  </si>
  <si>
    <t>Interest-DebtServiceFund</t>
  </si>
  <si>
    <t>SalesOfCityRealProperty</t>
  </si>
  <si>
    <t>AdministrativeServToPublic</t>
  </si>
  <si>
    <t>EducationServices/Fees</t>
  </si>
  <si>
    <t>Rentals:Other</t>
  </si>
  <si>
    <t>E-911Surcharges</t>
  </si>
  <si>
    <t>CommissaryFunds</t>
  </si>
  <si>
    <t>Privileges-Other</t>
  </si>
  <si>
    <t>Rentals:DockShipWharfage</t>
  </si>
  <si>
    <t>Rentals:Market</t>
  </si>
  <si>
    <t>SalesOfInRemProperty</t>
  </si>
  <si>
    <t>ConstructionPermits</t>
  </si>
  <si>
    <t>MinorSales</t>
  </si>
  <si>
    <t>ParkingMeterRevenues</t>
  </si>
  <si>
    <t>00049</t>
  </si>
  <si>
    <t>00050</t>
  </si>
  <si>
    <t>00070</t>
  </si>
  <si>
    <t>00077</t>
  </si>
  <si>
    <t>00090</t>
  </si>
  <si>
    <t>00093</t>
  </si>
  <si>
    <t>00094</t>
  </si>
  <si>
    <t>00095</t>
  </si>
  <si>
    <t>00096</t>
  </si>
  <si>
    <t>00099</t>
  </si>
  <si>
    <t>00100</t>
  </si>
  <si>
    <t>00103</t>
  </si>
  <si>
    <t>00110</t>
  </si>
  <si>
    <t>00112</t>
  </si>
  <si>
    <t>00113</t>
  </si>
  <si>
    <t>00122</t>
  </si>
  <si>
    <t>00135</t>
  </si>
  <si>
    <t>00470</t>
  </si>
  <si>
    <t>00521</t>
  </si>
  <si>
    <t>00522</t>
  </si>
  <si>
    <t>00859</t>
  </si>
  <si>
    <t>00600</t>
  </si>
  <si>
    <t>00846</t>
  </si>
  <si>
    <t>00820</t>
  </si>
  <si>
    <t>00476</t>
  </si>
  <si>
    <t>00460</t>
  </si>
  <si>
    <t>00760</t>
  </si>
  <si>
    <t>00847</t>
  </si>
  <si>
    <t>00849</t>
  </si>
  <si>
    <t>00482</t>
  </si>
  <si>
    <t>00201</t>
  </si>
  <si>
    <t>00250</t>
  </si>
  <si>
    <t>00200</t>
  </si>
  <si>
    <t>00325</t>
  </si>
  <si>
    <t>00753</t>
  </si>
  <si>
    <t>00754</t>
  </si>
  <si>
    <t>00551</t>
  </si>
  <si>
    <t>00815</t>
  </si>
  <si>
    <t>00251</t>
  </si>
  <si>
    <t>00822</t>
  </si>
  <si>
    <t>00602</t>
  </si>
  <si>
    <t>00320</t>
  </si>
  <si>
    <t>00472</t>
  </si>
  <si>
    <t>00650</t>
  </si>
  <si>
    <t>Wireless/E911Surcharges-Voip</t>
  </si>
  <si>
    <t>Licenses-General</t>
  </si>
  <si>
    <t>Permits-General</t>
  </si>
  <si>
    <t>Fines-Pvb</t>
  </si>
  <si>
    <t>InterestIncome-Other</t>
  </si>
  <si>
    <t>InterestIncome-SalesTax</t>
  </si>
  <si>
    <t>Franchises-Other</t>
  </si>
  <si>
    <t>Forfeitures-General</t>
  </si>
  <si>
    <t>15600200Licenses-General</t>
  </si>
  <si>
    <t>86600200Licenses-General</t>
  </si>
  <si>
    <t>00200250Permits-General</t>
  </si>
  <si>
    <t>13600250Permits-General</t>
  </si>
  <si>
    <t>81000250Permits-General</t>
  </si>
  <si>
    <t>84100250Permits-General</t>
  </si>
  <si>
    <t>85800250Permits-General</t>
  </si>
  <si>
    <t>81000251ConstructionPermits</t>
  </si>
  <si>
    <t>84100320Franchises-Other</t>
  </si>
  <si>
    <t>85800320Franchises-Other</t>
  </si>
  <si>
    <t>86600320Franchises-Other</t>
  </si>
  <si>
    <t>82700325Privileges-Other</t>
  </si>
  <si>
    <t>81600430HealthServices/Fees</t>
  </si>
  <si>
    <t>04000460EducationServices/Fees</t>
  </si>
  <si>
    <t>04200461HigherEducSer/FeesCommColl</t>
  </si>
  <si>
    <t>00200470OtherServicesAndFees</t>
  </si>
  <si>
    <t>01500470OtherServicesAndFees</t>
  </si>
  <si>
    <t>02100470OtherServicesAndFees</t>
  </si>
  <si>
    <t>05600470OtherServicesAndFees</t>
  </si>
  <si>
    <t>05700470OtherServicesAndFees</t>
  </si>
  <si>
    <t>15600470OtherServicesAndFees</t>
  </si>
  <si>
    <t>78100470OtherServicesAndFees</t>
  </si>
  <si>
    <t>80600470OtherServicesAndFees</t>
  </si>
  <si>
    <t>81000470OtherServicesAndFees</t>
  </si>
  <si>
    <t>82600470OtherServicesAndFees</t>
  </si>
  <si>
    <t>83600470OtherServicesAndFees</t>
  </si>
  <si>
    <t>85600470OtherServicesAndFees</t>
  </si>
  <si>
    <t>86600470OtherServicesAndFees</t>
  </si>
  <si>
    <t>94100470OtherServicesAndFees</t>
  </si>
  <si>
    <t>94200470OtherServicesAndFees</t>
  </si>
  <si>
    <t>94400470OtherServicesAndFees</t>
  </si>
  <si>
    <t>94500470OtherServicesAndFees</t>
  </si>
  <si>
    <t>84100472ParkingMeterRevenues</t>
  </si>
  <si>
    <t>12700476AdministrativeServToPublic</t>
  </si>
  <si>
    <t>81000476AdministrativeServToPublic</t>
  </si>
  <si>
    <t>81600476AdministrativeServToPublic</t>
  </si>
  <si>
    <t>85600476AdministrativeServToPublic</t>
  </si>
  <si>
    <t>00200521ReimbursementFromWaterBoard</t>
  </si>
  <si>
    <t>00200522PaymentFromWaterBoard</t>
  </si>
  <si>
    <t>00200600Fines-General</t>
  </si>
  <si>
    <t>10300600Fines-General</t>
  </si>
  <si>
    <t>81000600Fines-General</t>
  </si>
  <si>
    <t>82000600Fines-General</t>
  </si>
  <si>
    <t>82900600Fines-General</t>
  </si>
  <si>
    <t>83600600Fines-General</t>
  </si>
  <si>
    <t>86600600Fines-General</t>
  </si>
  <si>
    <t>83600602Fines-Pvb</t>
  </si>
  <si>
    <t>82000603Fines-ECB</t>
  </si>
  <si>
    <t>83600603Fines-ECB</t>
  </si>
  <si>
    <t>90100650Forfeitures-General</t>
  </si>
  <si>
    <t>90200650Forfeitures-General</t>
  </si>
  <si>
    <t>90300650Forfeitures-General</t>
  </si>
  <si>
    <t>90400650Forfeitures-General</t>
  </si>
  <si>
    <t>00200752Rentals:Airport-PortNYAuth</t>
  </si>
  <si>
    <t>80100760Rentals:Other</t>
  </si>
  <si>
    <t>80600760Rentals:Other</t>
  </si>
  <si>
    <t>82600760Rentals:Other</t>
  </si>
  <si>
    <t>85600760Rentals:Other</t>
  </si>
  <si>
    <t>85800760Rentals:Other</t>
  </si>
  <si>
    <t>01556001InterestIncome-Other</t>
  </si>
  <si>
    <t>83656001InterestIncome-Other</t>
  </si>
  <si>
    <t>83656002InterestIncome-SalesTax</t>
  </si>
  <si>
    <t>01556003Interest-DebtServiceFund</t>
  </si>
  <si>
    <t>80600815SalesOfInRemProperty</t>
  </si>
  <si>
    <t>85600817MortgagePayments</t>
  </si>
  <si>
    <t>85600820SalesOfCityRealProperty</t>
  </si>
  <si>
    <t>82700822MinorSales</t>
  </si>
  <si>
    <t>85600822MinorSales</t>
  </si>
  <si>
    <t>86600822MinorSales</t>
  </si>
  <si>
    <t>00200846AwardsFromLitigation</t>
  </si>
  <si>
    <t>01500846AwardsFromLitigation</t>
  </si>
  <si>
    <t>02500846AwardsFromLitigation</t>
  </si>
  <si>
    <t>05600847E-911Surcharges</t>
  </si>
  <si>
    <t>00200859Sundries</t>
  </si>
  <si>
    <t>05600859Sundries</t>
  </si>
  <si>
    <t>06900859Sundries</t>
  </si>
  <si>
    <t>07200859Sundries</t>
  </si>
  <si>
    <t>09900859CitytimeSettlement</t>
  </si>
  <si>
    <t>13100859Sundries</t>
  </si>
  <si>
    <t>15600859Sundries</t>
  </si>
  <si>
    <t>80100859Sundries</t>
  </si>
  <si>
    <t>80600859Sundries</t>
  </si>
  <si>
    <t>83600859Sundries</t>
  </si>
  <si>
    <t>84600859Sundries</t>
  </si>
  <si>
    <t>85600859Sundries</t>
  </si>
  <si>
    <t>85800859Sundries</t>
  </si>
  <si>
    <t>004</t>
  </si>
  <si>
    <t>015</t>
  </si>
  <si>
    <t>030</t>
  </si>
  <si>
    <t>040</t>
  </si>
  <si>
    <t>056</t>
  </si>
  <si>
    <t>057</t>
  </si>
  <si>
    <t>072</t>
  </si>
  <si>
    <t>03000476AdministrativeServToPublic</t>
  </si>
  <si>
    <t>10300476AdministrativeServToPublic</t>
  </si>
  <si>
    <t>103</t>
  </si>
  <si>
    <t>806</t>
  </si>
  <si>
    <t>CAT</t>
  </si>
  <si>
    <t>131</t>
  </si>
  <si>
    <t>312</t>
  </si>
  <si>
    <t>827</t>
  </si>
  <si>
    <t>829</t>
  </si>
  <si>
    <t>860</t>
  </si>
  <si>
    <t>943</t>
  </si>
  <si>
    <t>13100470OtherServicesAndFees</t>
  </si>
  <si>
    <t>31200470OtherServicesAndFees</t>
  </si>
  <si>
    <t>82700470OtherServicesAndFees</t>
  </si>
  <si>
    <t>82900470OtherServicesAndFees</t>
  </si>
  <si>
    <t>86000470OtherServicesAndFees</t>
  </si>
  <si>
    <t>94300470OtherServicesAndFees</t>
  </si>
  <si>
    <t>00400600Fines-General</t>
  </si>
  <si>
    <t>156</t>
  </si>
  <si>
    <t>15600600Fines-General</t>
  </si>
  <si>
    <t>80600600Fines-General</t>
  </si>
  <si>
    <t>10300201MarriageLicenses</t>
  </si>
  <si>
    <t>80100250Permits-General</t>
  </si>
  <si>
    <t>80100325Privileges-Other</t>
  </si>
  <si>
    <t>80600325Privileges-Other</t>
  </si>
  <si>
    <t>81000200Licenses-General</t>
  </si>
  <si>
    <t>82600250Permits-General</t>
  </si>
  <si>
    <t>82900200Licenses-General</t>
  </si>
  <si>
    <t>801</t>
  </si>
  <si>
    <t>810</t>
  </si>
  <si>
    <t>826</t>
  </si>
  <si>
    <t>00200859AssetSale</t>
  </si>
  <si>
    <t>03000859Sundries</t>
  </si>
  <si>
    <t>05600849Wireless/E911Surcharges-Voip</t>
  </si>
  <si>
    <t>15600859SaleofTaxiMedallions</t>
  </si>
  <si>
    <t>04000760Rentals:Other</t>
  </si>
  <si>
    <t>80100753Rentals:DockShipWharfage</t>
  </si>
  <si>
    <t>80100754Rentals:Market</t>
  </si>
  <si>
    <t>TLC</t>
  </si>
  <si>
    <t>LPC</t>
  </si>
  <si>
    <t>BIC</t>
  </si>
  <si>
    <t>DCA</t>
  </si>
  <si>
    <t>DSNY</t>
  </si>
  <si>
    <t>DORIS</t>
  </si>
  <si>
    <t>PA-Kings County</t>
  </si>
  <si>
    <t>DCP</t>
  </si>
  <si>
    <t>DOC</t>
  </si>
  <si>
    <t>LAW</t>
  </si>
  <si>
    <t xml:space="preserve">Mayoralty </t>
  </si>
  <si>
    <t xml:space="preserve"> Real Prop Tax 1st Quart</t>
  </si>
  <si>
    <t xml:space="preserve"> Real Prop Tax 2nd Quart</t>
  </si>
  <si>
    <t xml:space="preserve"> Real Prop Tax 3rd Quart</t>
  </si>
  <si>
    <t xml:space="preserve"> Real Prop Tax 4th Quart</t>
  </si>
  <si>
    <t xml:space="preserve"> Real Estate Tax Refunds</t>
  </si>
  <si>
    <t xml:space="preserve"> Interest On Tax Receivable</t>
  </si>
  <si>
    <t xml:space="preserve"> Real Property Tax Lien Sales</t>
  </si>
  <si>
    <t xml:space="preserve"> Accrued Real Estate Tax Revenue</t>
  </si>
  <si>
    <t xml:space="preserve"> General Sales Tax</t>
  </si>
  <si>
    <t xml:space="preserve"> Cigarette Tax</t>
  </si>
  <si>
    <t xml:space="preserve"> Commercial Motor Vehicle Tax</t>
  </si>
  <si>
    <t xml:space="preserve"> Mortgage Tax</t>
  </si>
  <si>
    <t xml:space="preserve"> Personal Income Tax</t>
  </si>
  <si>
    <t xml:space="preserve"> General Corporation Tax</t>
  </si>
  <si>
    <t xml:space="preserve"> Refunds Of General Corp Tax</t>
  </si>
  <si>
    <t xml:space="preserve"> Financial Corporation Tax</t>
  </si>
  <si>
    <t xml:space="preserve"> Refunds Of Financial Corp Tax</t>
  </si>
  <si>
    <t xml:space="preserve"> Unincorporated Business Inc Tx</t>
  </si>
  <si>
    <t xml:space="preserve"> Pers Inc Tax Cty Emp Non-Res</t>
  </si>
  <si>
    <t xml:space="preserve"> Utility Tax</t>
  </si>
  <si>
    <t xml:space="preserve"> Payment In Lieu Of Taxes</t>
  </si>
  <si>
    <t xml:space="preserve"> Tax On Occupancy Of Hotel Room</t>
  </si>
  <si>
    <t xml:space="preserve"> Tx On Commercial Rents - Occup</t>
  </si>
  <si>
    <t xml:space="preserve"> Refunds Of All Other Taxes</t>
  </si>
  <si>
    <t xml:space="preserve"> Tax On Horse Race Admissions</t>
  </si>
  <si>
    <t xml:space="preserve"> Conveyance Of Real Property Tx</t>
  </si>
  <si>
    <t xml:space="preserve"> Pen &amp; Int-Gen Prop Tax</t>
  </si>
  <si>
    <t xml:space="preserve"> Refunds On Pen &amp; Int-Other Tax</t>
  </si>
  <si>
    <t xml:space="preserve"> Tax Audit Revenue</t>
  </si>
  <si>
    <t xml:space="preserve">Office Of The Comptroller </t>
  </si>
  <si>
    <t xml:space="preserve">Department Of City Planning </t>
  </si>
  <si>
    <t xml:space="preserve">Department Of Investigation </t>
  </si>
  <si>
    <t xml:space="preserve">Department Of Education </t>
  </si>
  <si>
    <t xml:space="preserve">Police Department </t>
  </si>
  <si>
    <t xml:space="preserve">Fire Department </t>
  </si>
  <si>
    <t xml:space="preserve">Department Of Social Services </t>
  </si>
  <si>
    <t xml:space="preserve">Department Of Correction </t>
  </si>
  <si>
    <t xml:space="preserve">Financial Information Services Agency </t>
  </si>
  <si>
    <t xml:space="preserve">Office Of Payroll Administration </t>
  </si>
  <si>
    <t xml:space="preserve">Landmarks Preservation Commission </t>
  </si>
  <si>
    <t xml:space="preserve">NYC Taxi And Limousine Commission </t>
  </si>
  <si>
    <t xml:space="preserve">Conflicts Of Interest Board </t>
  </si>
  <si>
    <t xml:space="preserve">Department Of Probation </t>
  </si>
  <si>
    <t xml:space="preserve">Department Of Small Business Services </t>
  </si>
  <si>
    <t xml:space="preserve">Housing Preservation And Development </t>
  </si>
  <si>
    <t xml:space="preserve">Department Of Buildings </t>
  </si>
  <si>
    <t xml:space="preserve">Department Of Health And Mental Hygiene </t>
  </si>
  <si>
    <t xml:space="preserve">Office Of Administrative Trials &amp; Hearings </t>
  </si>
  <si>
    <t xml:space="preserve">Department Of Environmental Protection </t>
  </si>
  <si>
    <t xml:space="preserve">Department Of Sanitation </t>
  </si>
  <si>
    <t xml:space="preserve">Business Integrity Commission </t>
  </si>
  <si>
    <t xml:space="preserve">Department Of Finance </t>
  </si>
  <si>
    <t xml:space="preserve">Department Of Transportation </t>
  </si>
  <si>
    <t xml:space="preserve">Department Of Parks And Recreation </t>
  </si>
  <si>
    <t xml:space="preserve">Department Of Design And Construction </t>
  </si>
  <si>
    <t xml:space="preserve">Department Of Citywide Administrative Servi </t>
  </si>
  <si>
    <t xml:space="preserve">Department Of Information Technology And </t>
  </si>
  <si>
    <t xml:space="preserve">Department Of Consumer Affairs </t>
  </si>
  <si>
    <t xml:space="preserve">District Attorney -Kings County </t>
  </si>
  <si>
    <t xml:space="preserve">District Attorney - Queens County </t>
  </si>
  <si>
    <t xml:space="preserve">Public Administrator-Bronx County </t>
  </si>
  <si>
    <t xml:space="preserve">Public Administrator-Queens County </t>
  </si>
  <si>
    <t xml:space="preserve"> Administrative Serv To Public</t>
  </si>
  <si>
    <t xml:space="preserve"> Payment From Water Board</t>
  </si>
  <si>
    <t xml:space="preserve"> Awards From Litigation</t>
  </si>
  <si>
    <t xml:space="preserve"> Asset Sale</t>
  </si>
  <si>
    <t xml:space="preserve"> Tobacco Setlement</t>
  </si>
  <si>
    <t xml:space="preserve"> Other Services And Fees</t>
  </si>
  <si>
    <t xml:space="preserve"> Interest Income - Other</t>
  </si>
  <si>
    <t xml:space="preserve"> Interest-Debt Service Fund</t>
  </si>
  <si>
    <t xml:space="preserve"> Minor Sales</t>
  </si>
  <si>
    <t xml:space="preserve"> Licenses - General</t>
  </si>
  <si>
    <t xml:space="preserve"> Parking Meter Revenues</t>
  </si>
  <si>
    <t xml:space="preserve"> E-911 Surcharges</t>
  </si>
  <si>
    <t xml:space="preserve"> Wireless /E911 Surcharges-Voip</t>
  </si>
  <si>
    <t xml:space="preserve"> Privileges - Other</t>
  </si>
  <si>
    <t xml:space="preserve"> Commissary Funds</t>
  </si>
  <si>
    <t xml:space="preserve"> Permits - General</t>
  </si>
  <si>
    <t xml:space="preserve"> Fines-General</t>
  </si>
  <si>
    <t xml:space="preserve"> Rentals: Dock Ship Wharfage</t>
  </si>
  <si>
    <t xml:space="preserve"> Rentals: Market</t>
  </si>
  <si>
    <t xml:space="preserve"> Sales Of In Rem Property</t>
  </si>
  <si>
    <t xml:space="preserve"> Construction Permits</t>
  </si>
  <si>
    <t xml:space="preserve"> Health Services/Fees</t>
  </si>
  <si>
    <t xml:space="preserve"> Dumping Privileges</t>
  </si>
  <si>
    <t xml:space="preserve"> Fines - Pvb</t>
  </si>
  <si>
    <t xml:space="preserve"> Interest Income- Sales Tax</t>
  </si>
  <si>
    <t xml:space="preserve"> Culture-Recreation Service/Fee</t>
  </si>
  <si>
    <t xml:space="preserve"> Rentals: Shea Stadium</t>
  </si>
  <si>
    <t xml:space="preserve"> Admin Serv To TBTA</t>
  </si>
  <si>
    <t xml:space="preserve"> Sales Of City Real Property</t>
  </si>
  <si>
    <t xml:space="preserve"> Franchises - Other</t>
  </si>
  <si>
    <t xml:space="preserve"> Forfeitures - General</t>
  </si>
  <si>
    <t xml:space="preserve">FY 2013 Revenue MN #5 </t>
  </si>
  <si>
    <t xml:space="preserve">Changes in Revenue by Agency and Source </t>
  </si>
  <si>
    <t>DATA</t>
  </si>
  <si>
    <t>space#1</t>
  </si>
  <si>
    <t>space#2</t>
  </si>
  <si>
    <t>" C "#1</t>
  </si>
  <si>
    <t>space#1afterC</t>
  </si>
  <si>
    <t>Amount</t>
  </si>
  <si>
    <t xml:space="preserve">002 00001 Real Prop Tax 1st Quart C 39,257,000 Mayoralty </t>
  </si>
  <si>
    <t xml:space="preserve">002 00002 Real Prop Tax 2nd Quart C 1,284,000 Mayoralty </t>
  </si>
  <si>
    <t xml:space="preserve">002 00003 Real Prop Tax 3rd Quart C 95,168,000 Mayoralty </t>
  </si>
  <si>
    <t xml:space="preserve">002 00004 Real Prop Tax 4th Quart C -35,709,000 Mayoralty </t>
  </si>
  <si>
    <t xml:space="preserve">002 00021 Real Estate Tax Refunds C 70,000,000 Mayoralty </t>
  </si>
  <si>
    <t xml:space="preserve">002 00033 Interest On Tax Receivable C 6,000,000 Mayoralty </t>
  </si>
  <si>
    <t xml:space="preserve">002 00034 Real Property Tax Lien Sales C 61,000,000 Mayoralty </t>
  </si>
  <si>
    <t xml:space="preserve">002 00049 Accrued Real Estate Tax Revenue C 40,000,000 Mayoralty </t>
  </si>
  <si>
    <t xml:space="preserve">002 00050 General Sales Tax C 54,000,000 Mayoralty </t>
  </si>
  <si>
    <t xml:space="preserve">002 00070 Cigarette Tax C -3,000,000 Mayoralty </t>
  </si>
  <si>
    <t xml:space="preserve">002 00073 Commercial Motor Vehicle Tax C 3,000,000 Mayoralty </t>
  </si>
  <si>
    <t xml:space="preserve">002 00077 Mortgage Tax C 93,000,000 Mayoralty </t>
  </si>
  <si>
    <t xml:space="preserve">002 00090 Personal Income Tax C 652,000,000 Mayoralty </t>
  </si>
  <si>
    <t xml:space="preserve">002 00093 General Corporation Tax C 87,000,000 Mayoralty </t>
  </si>
  <si>
    <t xml:space="preserve">002 00094 Refunds Of General Corp Tax C 29,000,000 Mayoralty </t>
  </si>
  <si>
    <t xml:space="preserve">002 00095 Financial Corporation Tax C 129,000,000 Mayoralty </t>
  </si>
  <si>
    <t xml:space="preserve">002 00096 Refunds Of Financial Corp Tax C 5,000,000 Mayoralty </t>
  </si>
  <si>
    <t xml:space="preserve">002 00099 Unincorporated Business Inc Tx C -24,000,000 Mayoralty </t>
  </si>
  <si>
    <t xml:space="preserve">002 00100 Refunds Of Unicorp Busn Tax C 43,000,000 Mayoralty </t>
  </si>
  <si>
    <t xml:space="preserve">002 00102 Pers Inc Tax Cty Emp Non-Res C 3,000,000 Mayoralty </t>
  </si>
  <si>
    <t xml:space="preserve">002 00103 Utility Tax C 3,000,000 Mayoralty </t>
  </si>
  <si>
    <t xml:space="preserve">002 00110 Payment In Lieu Of Taxes C -6,306,000 Mayoralty </t>
  </si>
  <si>
    <t xml:space="preserve">002 00112 Tax On Occupancy Of Hotel Room C 5,000,000 Mayoralty </t>
  </si>
  <si>
    <t xml:space="preserve">002 00113 Tx On Commercial Rents - Occup C 7,000,000 Mayoralty </t>
  </si>
  <si>
    <t xml:space="preserve">002 00114 Refunds Of All Other Taxes C -2,000,000 Mayoralty </t>
  </si>
  <si>
    <t xml:space="preserve">002 00115 Tax On Horse Race Admissions C 2,000 Mayoralty </t>
  </si>
  <si>
    <t xml:space="preserve">002 00122 Conveyance Of Real Property Tx C 46,000,000 Mayoralty </t>
  </si>
  <si>
    <t xml:space="preserve">002 00130 Pen &amp; Int-Gen Prop Tax C -1,000,000 Mayoralty </t>
  </si>
  <si>
    <t xml:space="preserve">002 00134 Refunds On Pen &amp; Int-Other Tax C 1,000,000 Mayoralty </t>
  </si>
  <si>
    <t xml:space="preserve">002 00135 Tax Audit Revenue C 221,977,000 Mayoralty </t>
  </si>
  <si>
    <t xml:space="preserve">002 00476 Administrative Serv To Public C 700,000 Mayoralty </t>
  </si>
  <si>
    <t xml:space="preserve">002 00521 Reimbursement From Water Board C -49,165,481 Mayoralty </t>
  </si>
  <si>
    <t xml:space="preserve">002 00522 Payment From Water Board C -21,000,000 Mayoralty </t>
  </si>
  <si>
    <t xml:space="preserve">002 00846 Awards From Litigation C -7,273,000 Mayoralty </t>
  </si>
  <si>
    <t xml:space="preserve">002 00859 Sundries C 19,454,000 Mayoralty </t>
  </si>
  <si>
    <t xml:space="preserve">002 00859 Asset Sale C -100,000,000 Mayoralty </t>
  </si>
  <si>
    <t xml:space="preserve">002 00859 Tobacco Setlement C -7,273,000 Mayoralty </t>
  </si>
  <si>
    <t xml:space="preserve">015 00470 Other Services And Fees C 55,000 Office Of The Comptroller </t>
  </si>
  <si>
    <t xml:space="preserve">015 56001 Interest Income - Other C -1,230,000 Office Of The Comptroller </t>
  </si>
  <si>
    <t xml:space="preserve">015 56003 Interest-Debt Service Fund C 30,000 Office Of The Comptroller </t>
  </si>
  <si>
    <t xml:space="preserve">030 00476 Administrative Serv To Public C 269,000 Department Of City Planning </t>
  </si>
  <si>
    <t xml:space="preserve">030 00822 Minor Sales C 268,000 Department Of City Planning </t>
  </si>
  <si>
    <t xml:space="preserve">030 00859 Sundries C 23,000 Department Of City Planning </t>
  </si>
  <si>
    <t xml:space="preserve">032 00470 Other Services And Fees C -454,300 Department Of Investigation </t>
  </si>
  <si>
    <t xml:space="preserve">040 00460 Education Services/Fees C -6,000,000 Department Of Education </t>
  </si>
  <si>
    <t xml:space="preserve">056 00200 Licenses - General C 500,000 Police Department </t>
  </si>
  <si>
    <t xml:space="preserve">056 00470 Other Services And Fees C -218,000 Police Department </t>
  </si>
  <si>
    <t xml:space="preserve">056 00472 Parking Meter Revenues C 114,000 Police Department </t>
  </si>
  <si>
    <t xml:space="preserve">056 00847 E-911 Surcharges C -3,500,000 Police Department </t>
  </si>
  <si>
    <t xml:space="preserve">056 00849 Wireless /E911 Surcharges-Voip C 3,200,000 Police Department </t>
  </si>
  <si>
    <t xml:space="preserve">056 00859 Sundries C -250,000 Police Department </t>
  </si>
  <si>
    <t xml:space="preserve">057 00470 Other Services And Fees C -11,836,000 Fire Department </t>
  </si>
  <si>
    <t xml:space="preserve">069 00859 Sundries C -2,863,336 Department Of Social Services </t>
  </si>
  <si>
    <t xml:space="preserve">072 00325 Privileges - Other C -318,000 Department Of Correction </t>
  </si>
  <si>
    <t xml:space="preserve">072 00482 Commissary Funds C -700,000 Department Of Correction </t>
  </si>
  <si>
    <t xml:space="preserve">072 00859 Sundries C -273,000 Department Of Correction </t>
  </si>
  <si>
    <t xml:space="preserve">127 00476 Administrative Serv To Public C -110,000 Financial Information Services Agency </t>
  </si>
  <si>
    <t xml:space="preserve">131 00470 Other Services And Fees C -17,800 Office Of Payroll Administration </t>
  </si>
  <si>
    <t xml:space="preserve">131 00476 Administrative Serv To Public C 28,700 Office Of Payroll Administration </t>
  </si>
  <si>
    <t xml:space="preserve">131 00859 Sundries C -12,800 Office Of Payroll Administration </t>
  </si>
  <si>
    <t xml:space="preserve">136 00250 Permits - General C 1,086,000 Landmarks Preservation Commission </t>
  </si>
  <si>
    <t xml:space="preserve">136 00859 Sundries C 77,000 Landmarks Preservation Commission </t>
  </si>
  <si>
    <t xml:space="preserve">156 00470 Other Services And Fees C -907,000 NYC Taxi And Limousine Commission </t>
  </si>
  <si>
    <t xml:space="preserve">156 00600 Fines-General C 5,101,000 NYC Taxi And Limousine Commission </t>
  </si>
  <si>
    <t xml:space="preserve">156 00859 Sundries C 41,000 NYC Taxi And Limousine Commission </t>
  </si>
  <si>
    <t xml:space="preserve">312 00470 Other Services And Fees C 17,000 Conflicts Of Interest Board </t>
  </si>
  <si>
    <t xml:space="preserve">781 00470 Other Services And Fees C -759,000 Department Of Probation </t>
  </si>
  <si>
    <t xml:space="preserve">801 00250 Permits - General C -244,048 Department Of Small Business Services </t>
  </si>
  <si>
    <t xml:space="preserve">801 00325 Privileges - Other C -696,256 Department Of Small Business Services </t>
  </si>
  <si>
    <t xml:space="preserve">801 00753 Rentals: Dock Ship Wharfage C -3,445,388 Department Of Small Business Services </t>
  </si>
  <si>
    <t xml:space="preserve">801 00754 Rentals: Market C -5,204,690 Department Of Small Business Services </t>
  </si>
  <si>
    <t xml:space="preserve">801 00760 Rentals: Other C -2,409,618 Department Of Small Business Services </t>
  </si>
  <si>
    <t xml:space="preserve">801 00859 Sundries C -37,439,067 Department Of Small Business Services </t>
  </si>
  <si>
    <t xml:space="preserve">806 00470 Other Services And Fees C 7,971,250 Housing Preservation And Development </t>
  </si>
  <si>
    <t xml:space="preserve">806 00760 Rentals: Other C 2,489,000 Housing Preservation And Development </t>
  </si>
  <si>
    <t xml:space="preserve">806 00815 Sales Of In Rem Property C 30,845,000 Housing Preservation And Development </t>
  </si>
  <si>
    <t xml:space="preserve">806 00859 Sundries C 715,000 Housing Preservation And Development </t>
  </si>
  <si>
    <t xml:space="preserve">810 00250 Permits - General C 7,173,000 Department Of Buildings </t>
  </si>
  <si>
    <t xml:space="preserve">810 00251 Construction Permits C 14,488,000 Department Of Buildings </t>
  </si>
  <si>
    <t xml:space="preserve">810 00470 Other Services And Fees C 2,225,000 Department Of Buildings </t>
  </si>
  <si>
    <t xml:space="preserve">810 00476 Administrative Serv To Public C 650,000 Department Of Buildings </t>
  </si>
  <si>
    <t xml:space="preserve">816 00200 Licenses - General C -1,793,000 Department Of Health And Mental Hygiene </t>
  </si>
  <si>
    <t xml:space="preserve">816 00430 Health Services/Fees C -466,000 Department Of Health And Mental Hygiene </t>
  </si>
  <si>
    <t xml:space="preserve">816 00476 Administrative Serv To Public C -207,000 Department Of Health And Mental Hygiene </t>
  </si>
  <si>
    <t xml:space="preserve">820 00600 Fines-General C -5,010,000 Office Of Administrative Trials &amp; Hearings </t>
  </si>
  <si>
    <t xml:space="preserve">826 00470 Other Services And Fees C 952,000 Department Of Environmental Protection </t>
  </si>
  <si>
    <t xml:space="preserve">826 00760 Rentals: Other C 1,335,000 Department Of Environmental Protection </t>
  </si>
  <si>
    <t xml:space="preserve">826 00859 Sundries C -300,000 Department Of Environmental Protection </t>
  </si>
  <si>
    <t xml:space="preserve">827 00304 Dumping Privileges C 262,000 Department Of Sanitation </t>
  </si>
  <si>
    <t xml:space="preserve">827 00325 Privileges - Other C -246,000 Department Of Sanitation </t>
  </si>
  <si>
    <t xml:space="preserve">829 00200 Licenses - General C 424,006 Business Integrity Commission </t>
  </si>
  <si>
    <t xml:space="preserve">829 00470 Other Services And Fees C 58,000 Business Integrity Commission </t>
  </si>
  <si>
    <t xml:space="preserve">836 00200 Licenses - General C -53,000 Department Of Finance </t>
  </si>
  <si>
    <t xml:space="preserve">836 00470 Other Services And Fees C 368,000 Department Of Finance </t>
  </si>
  <si>
    <t xml:space="preserve">836 00600 Fines-General C 4,250,000 Department Of Finance </t>
  </si>
  <si>
    <t xml:space="preserve">836 00602 Fines - Pvb C -2,813,000 Department Of Finance </t>
  </si>
  <si>
    <t xml:space="preserve">836 00859 Sundries C 475,000 Department Of Finance </t>
  </si>
  <si>
    <t xml:space="preserve">836 56001 Interest Income - Other C -20,000 Department Of Finance </t>
  </si>
  <si>
    <t xml:space="preserve">836 56002 Interest Income- Sales Tax C 120,000 Department Of Finance </t>
  </si>
  <si>
    <t xml:space="preserve">841 00250 Permits - General C 228,000 Department Of Transportation </t>
  </si>
  <si>
    <t xml:space="preserve">841 00325 Privileges - Other C 705,000 Department Of Transportation </t>
  </si>
  <si>
    <t xml:space="preserve">841 00472 Parking Meter Revenues C -9,178,212 Department Of Transportation </t>
  </si>
  <si>
    <t xml:space="preserve">841 00859 Sundries C 150,000 Department Of Transportation </t>
  </si>
  <si>
    <t xml:space="preserve">846 00450 Culture-Recreation Service/Fee C -4,122,000 Department Of Parks And Recreation </t>
  </si>
  <si>
    <t xml:space="preserve">846 00476 Administrative Serv To Public C -400,000 Department Of Parks And Recreation </t>
  </si>
  <si>
    <t xml:space="preserve">846 00756 Rentals: Shea Stadium C -245,000 Department Of Parks And Recreation </t>
  </si>
  <si>
    <t xml:space="preserve">846 00859 Sundries C -12,150,000 Department Of Parks And Recreation </t>
  </si>
  <si>
    <t xml:space="preserve">850 00476 Administrative Serv To Public C 50,000 Department Of Design And Construction </t>
  </si>
  <si>
    <t xml:space="preserve">856 00476 Administrative Serv To Public C 719,000 Department Of Citywide Administrative Servi </t>
  </si>
  <si>
    <t xml:space="preserve">856 00477 Admin Serv To TBTA C -22,000 Department Of Citywide Administrative Servi </t>
  </si>
  <si>
    <t xml:space="preserve">856 00760 Rentals: Other C -1,867,000 Department Of Citywide Administrative Servi </t>
  </si>
  <si>
    <t xml:space="preserve">856 00820 Sales Of City Real Property C 10,985,000 Department Of Citywide Administrative Servi </t>
  </si>
  <si>
    <t xml:space="preserve">856 00859 Sundries C 19,000 Department Of Citywide Administrative Servi </t>
  </si>
  <si>
    <t xml:space="preserve">858 00250 Permits - General C -76,000 Department Of Information Technology And </t>
  </si>
  <si>
    <t xml:space="preserve">858 00859 Sundries C -3,656,000 Department Of Information Technology And </t>
  </si>
  <si>
    <t xml:space="preserve">866 00320 Franchises - Other C 884,000 Department Of Consumer Affairs </t>
  </si>
  <si>
    <t xml:space="preserve">866 00600 Fines-General C 2,624,000 Department Of Consumer Affairs </t>
  </si>
  <si>
    <t xml:space="preserve">903 00650 Forfeitures - General C 185,000 District Attorney -Kings County </t>
  </si>
  <si>
    <t xml:space="preserve">904 00650 Forfeitures - General C 4,000 District Attorney - Queens County </t>
  </si>
  <si>
    <t xml:space="preserve">942 00470 Other Services And Fees C 1,000,000 Public Administrator-Bronx County </t>
  </si>
  <si>
    <t xml:space="preserve">944 00470 Other Services And Fees C 547,000 Public Administrator-Queens County </t>
  </si>
  <si>
    <t>EXHIBIT B - MN-5</t>
  </si>
  <si>
    <t>00021</t>
  </si>
  <si>
    <t>00033</t>
  </si>
  <si>
    <t>00034</t>
  </si>
  <si>
    <t>00073</t>
  </si>
  <si>
    <t>00102</t>
  </si>
  <si>
    <t>00114</t>
  </si>
  <si>
    <t>00115</t>
  </si>
  <si>
    <t>00130</t>
  </si>
  <si>
    <t>00134</t>
  </si>
  <si>
    <t>56003</t>
  </si>
  <si>
    <t>032</t>
  </si>
  <si>
    <t>069</t>
  </si>
  <si>
    <t>00430</t>
  </si>
  <si>
    <t>00304</t>
  </si>
  <si>
    <t>56001</t>
  </si>
  <si>
    <t>56002</t>
  </si>
  <si>
    <t>00450</t>
  </si>
  <si>
    <t>00756</t>
  </si>
  <si>
    <t>00477</t>
  </si>
  <si>
    <t>NoSpaceDescrp</t>
  </si>
  <si>
    <t>RealEstateTaxRefunds</t>
  </si>
  <si>
    <t>InterestOnTaxReceivable</t>
  </si>
  <si>
    <t>RealPropertyTaxLienSales</t>
  </si>
  <si>
    <t>CommercialMotorVehicleTax</t>
  </si>
  <si>
    <t>PersIncTaxCtyEmpNon-Res</t>
  </si>
  <si>
    <t>RefundsOfAllOtherTaxes</t>
  </si>
  <si>
    <t>TaxOnHorseRaceAdmissions</t>
  </si>
  <si>
    <t>Pen&amp;Int-GenPropTax</t>
  </si>
  <si>
    <t>RefundsOnPen&amp;Int-OtherTax</t>
  </si>
  <si>
    <t>TobaccoSetlement</t>
  </si>
  <si>
    <t>HealthServices/Fees</t>
  </si>
  <si>
    <t>DumpingPrivileges</t>
  </si>
  <si>
    <t>Culture-RecreationService/Fee</t>
  </si>
  <si>
    <t>Rentals:SheaStadium</t>
  </si>
  <si>
    <t>AdminServToTBTA</t>
  </si>
  <si>
    <t>00033InterestOnTaxReceivable</t>
  </si>
  <si>
    <t>00034RealPropertyTaxLienSales</t>
  </si>
  <si>
    <t>00115TaxOnHorseRaceAdmissions</t>
  </si>
  <si>
    <t>00200476AdministrativeServToPublic</t>
  </si>
  <si>
    <t>00200859TobaccoSetlement</t>
  </si>
  <si>
    <t>03000822MinorSales</t>
  </si>
  <si>
    <t>03200470OtherServicesAndFees</t>
  </si>
  <si>
    <t>05600200Licenses-General</t>
  </si>
  <si>
    <t>05600472ParkingMeterRevenues</t>
  </si>
  <si>
    <t>7200325Privileges-Other</t>
  </si>
  <si>
    <t>841250Permits-General</t>
  </si>
  <si>
    <t>841325Privileges-Other</t>
  </si>
  <si>
    <t>81600200Licenses-General</t>
  </si>
  <si>
    <t>83600200Licenses-General</t>
  </si>
  <si>
    <t>82700304DumpingPrivileges</t>
  </si>
  <si>
    <t>7200859Sundries</t>
  </si>
  <si>
    <t>13600859Sundries</t>
  </si>
  <si>
    <t>Landmarks</t>
  </si>
  <si>
    <t>82600859Sundries</t>
  </si>
  <si>
    <t>84100859Sundries</t>
  </si>
  <si>
    <t>84600450Culture-RecreationService/Fee</t>
  </si>
  <si>
    <t>846</t>
  </si>
  <si>
    <t>7200482CommissaryFunds</t>
  </si>
  <si>
    <t>85600477AdminServToTBTA</t>
  </si>
  <si>
    <t>13100476AdministrativeServToPublic</t>
  </si>
  <si>
    <t>84600476AdministrativeServToPublic</t>
  </si>
  <si>
    <t>84600756Rentals:SheaStadium</t>
  </si>
  <si>
    <t>85000476AdministrativeServToPublic</t>
  </si>
  <si>
    <t>850</t>
  </si>
  <si>
    <t>Dept of Design and Const</t>
  </si>
  <si>
    <t>Admin Serv To TBTA</t>
  </si>
  <si>
    <t>Culture-Recreation Service/Fee</t>
  </si>
  <si>
    <t>Dumping Privileges</t>
  </si>
  <si>
    <t>Tax On Horse Race Admissions</t>
  </si>
  <si>
    <t>Interest On Tax Receivable</t>
  </si>
  <si>
    <t>Real Property Tax Lien Sales</t>
  </si>
  <si>
    <t>Unincorporated Business</t>
  </si>
  <si>
    <t>Real Property Transfer</t>
  </si>
  <si>
    <t xml:space="preserve">State Aid Pit Relief School aid </t>
  </si>
  <si>
    <t>Administrative Charges</t>
  </si>
  <si>
    <t>Wireless /E Surcharges VoIP</t>
  </si>
  <si>
    <t>Tobacco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</si>
</sst>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.5"/>
      <name val="Times New Roman"/>
      <family val="1"/>
    </font>
    <font>
      <b/>
      <sz val="5"/>
      <name val="Bookman Old Style"/>
      <family val="1"/>
    </font>
    <font>
      <b/>
      <sz val="9.5"/>
      <name val="Times New Roman"/>
      <family val="1"/>
    </font>
    <font>
      <sz val="8.5"/>
      <name val="Times New Roman"/>
      <family val="1"/>
    </font>
    <font>
      <sz val="5"/>
      <name val="Bookman Old Style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ck"/>
      <bottom/>
    </border>
    <border>
      <left/>
      <right/>
      <top/>
      <bottom style="thick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5" fillId="0" borderId="1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center"/>
    </xf>
    <xf numFmtId="1" fontId="5" fillId="0" borderId="2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0" borderId="0" xfId="18" applyNumberFormat="1" applyFont="1" applyFill="1" applyBorder="1" applyAlignment="1">
      <alignment horizontal="center" vertical="center"/>
    </xf>
    <xf numFmtId="164" fontId="0" fillId="0" borderId="0" xfId="18" applyNumberFormat="1" applyFont="1" applyAlignment="1">
      <alignment horizontal="center" vertical="center"/>
    </xf>
    <xf numFmtId="164" fontId="9" fillId="0" borderId="0" xfId="18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20" applyFont="1">
      <alignment/>
      <protection/>
    </xf>
    <xf numFmtId="0" fontId="1" fillId="0" borderId="0" xfId="20">
      <alignment/>
      <protection/>
    </xf>
    <xf numFmtId="0" fontId="11" fillId="0" borderId="0" xfId="20" applyFont="1" applyBorder="1">
      <alignment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4" fillId="0" borderId="0" xfId="20" applyFont="1">
      <alignment/>
      <protection/>
    </xf>
    <xf numFmtId="0" fontId="13" fillId="0" borderId="4" xfId="20" applyFont="1" applyBorder="1">
      <alignment/>
      <protection/>
    </xf>
    <xf numFmtId="0" fontId="14" fillId="0" borderId="5" xfId="20" applyFont="1" applyBorder="1">
      <alignment/>
      <protection/>
    </xf>
    <xf numFmtId="0" fontId="14" fillId="0" borderId="0" xfId="20" applyFont="1" applyBorder="1">
      <alignment/>
      <protection/>
    </xf>
    <xf numFmtId="0" fontId="13" fillId="0" borderId="0" xfId="20" applyFont="1">
      <alignment/>
      <protection/>
    </xf>
    <xf numFmtId="0" fontId="15" fillId="0" borderId="0" xfId="20" applyFont="1">
      <alignment/>
      <protection/>
    </xf>
    <xf numFmtId="49" fontId="13" fillId="0" borderId="4" xfId="20" applyNumberFormat="1" applyFont="1" applyBorder="1">
      <alignment/>
      <protection/>
    </xf>
    <xf numFmtId="49" fontId="13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1" fillId="0" borderId="4" xfId="20" applyBorder="1">
      <alignment/>
      <protection/>
    </xf>
    <xf numFmtId="49" fontId="14" fillId="0" borderId="0" xfId="20" applyNumberFormat="1" applyFont="1">
      <alignment/>
      <protection/>
    </xf>
    <xf numFmtId="0" fontId="16" fillId="0" borderId="0" xfId="20" applyFont="1">
      <alignment/>
      <protection/>
    </xf>
    <xf numFmtId="49" fontId="16" fillId="0" borderId="4" xfId="20" applyNumberFormat="1" applyFont="1" applyBorder="1">
      <alignment/>
      <protection/>
    </xf>
    <xf numFmtId="0" fontId="14" fillId="0" borderId="4" xfId="20" applyFont="1" applyBorder="1">
      <alignment/>
      <protection/>
    </xf>
    <xf numFmtId="49" fontId="16" fillId="0" borderId="0" xfId="20" applyNumberFormat="1" applyFont="1">
      <alignment/>
      <protection/>
    </xf>
    <xf numFmtId="0" fontId="16" fillId="0" borderId="4" xfId="20" applyFont="1" applyBorder="1">
      <alignment/>
      <protection/>
    </xf>
    <xf numFmtId="49" fontId="14" fillId="0" borderId="0" xfId="20" applyNumberFormat="1" applyFont="1" applyBorder="1">
      <alignment/>
      <protection/>
    </xf>
    <xf numFmtId="0" fontId="5" fillId="0" borderId="2" xfId="0" applyNumberFormat="1" applyFont="1" applyFill="1" applyBorder="1" applyAlignment="1" quotePrefix="1">
      <alignment horizontal="center"/>
    </xf>
    <xf numFmtId="1" fontId="5" fillId="0" borderId="1" xfId="0" applyNumberFormat="1" applyFont="1" applyFill="1" applyBorder="1" applyAlignment="1" quotePrefix="1">
      <alignment horizontal="center" vertical="center"/>
    </xf>
    <xf numFmtId="0" fontId="10" fillId="0" borderId="0" xfId="20" applyFont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37" fontId="11" fillId="0" borderId="5" xfId="20" applyNumberFormat="1" applyFont="1" applyBorder="1" applyAlignment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0" xfId="20" applyFont="1" quotePrefix="1">
      <alignment/>
      <protection/>
    </xf>
    <xf numFmtId="0" fontId="14" fillId="0" borderId="0" xfId="20" applyFont="1" quotePrefix="1">
      <alignment/>
      <protection/>
    </xf>
    <xf numFmtId="0" fontId="0" fillId="0" borderId="0" xfId="0" applyFont="1" applyFill="1" applyAlignment="1">
      <alignment vertical="center"/>
    </xf>
    <xf numFmtId="37" fontId="11" fillId="0" borderId="0" xfId="20" applyNumberFormat="1" applyFont="1" applyBorder="1" applyAlignment="1">
      <alignment horizontal="right"/>
      <protection/>
    </xf>
    <xf numFmtId="37" fontId="13" fillId="0" borderId="0" xfId="20" applyNumberFormat="1" applyFont="1" applyBorder="1" applyAlignment="1">
      <alignment horizontal="right"/>
      <protection/>
    </xf>
    <xf numFmtId="5" fontId="14" fillId="0" borderId="0" xfId="20" applyNumberFormat="1" applyFont="1" applyBorder="1" applyAlignment="1">
      <alignment horizontal="right"/>
      <protection/>
    </xf>
    <xf numFmtId="37" fontId="14" fillId="0" borderId="0" xfId="20" applyNumberFormat="1" applyFont="1" applyBorder="1" applyAlignment="1">
      <alignment horizontal="right"/>
      <protection/>
    </xf>
    <xf numFmtId="5" fontId="13" fillId="0" borderId="4" xfId="20" applyNumberFormat="1" applyFont="1" applyBorder="1" applyAlignment="1">
      <alignment horizontal="right"/>
      <protection/>
    </xf>
    <xf numFmtId="5" fontId="14" fillId="0" borderId="0" xfId="21" applyNumberFormat="1" applyFont="1" applyAlignment="1">
      <alignment horizontal="right"/>
    </xf>
    <xf numFmtId="164" fontId="14" fillId="0" borderId="0" xfId="21" applyNumberFormat="1" applyFont="1" applyAlignment="1">
      <alignment horizontal="right"/>
    </xf>
    <xf numFmtId="5" fontId="13" fillId="0" borderId="4" xfId="21" applyNumberFormat="1" applyFont="1" applyBorder="1" applyAlignment="1">
      <alignment horizontal="right"/>
    </xf>
    <xf numFmtId="164" fontId="13" fillId="0" borderId="0" xfId="21" applyNumberFormat="1" applyFont="1" applyAlignment="1">
      <alignment horizontal="right"/>
    </xf>
    <xf numFmtId="5" fontId="16" fillId="0" borderId="4" xfId="21" applyNumberFormat="1" applyFont="1" applyBorder="1" applyAlignment="1">
      <alignment horizontal="right"/>
    </xf>
    <xf numFmtId="164" fontId="16" fillId="0" borderId="0" xfId="21" applyNumberFormat="1" applyFont="1" applyAlignment="1">
      <alignment horizontal="right"/>
    </xf>
    <xf numFmtId="164" fontId="0" fillId="0" borderId="0" xfId="21" applyNumberFormat="1" applyFont="1" applyBorder="1" applyAlignment="1">
      <alignment horizontal="right"/>
    </xf>
    <xf numFmtId="164" fontId="0" fillId="0" borderId="0" xfId="21" applyNumberFormat="1" applyFont="1" applyAlignment="1">
      <alignment horizontal="right"/>
    </xf>
    <xf numFmtId="0" fontId="17" fillId="0" borderId="0" xfId="20" applyFont="1">
      <alignment/>
      <protection/>
    </xf>
    <xf numFmtId="0" fontId="1" fillId="0" borderId="0" xfId="22">
      <alignment/>
      <protection/>
    </xf>
    <xf numFmtId="0" fontId="10" fillId="0" borderId="0" xfId="22" applyFont="1">
      <alignment/>
      <protection/>
    </xf>
    <xf numFmtId="0" fontId="10" fillId="2" borderId="0" xfId="22" applyFont="1" applyFill="1">
      <alignment/>
      <protection/>
    </xf>
    <xf numFmtId="0" fontId="1" fillId="0" borderId="0" xfId="20" applyFill="1">
      <alignment/>
      <protection/>
    </xf>
    <xf numFmtId="0" fontId="1" fillId="0" borderId="0" xfId="20" applyFont="1" applyFill="1" quotePrefix="1">
      <alignment/>
      <protection/>
    </xf>
    <xf numFmtId="0" fontId="14" fillId="0" borderId="0" xfId="20" applyFont="1" applyFill="1">
      <alignment/>
      <protection/>
    </xf>
    <xf numFmtId="0" fontId="1" fillId="0" borderId="0" xfId="20" applyFont="1" applyFill="1">
      <alignment/>
      <protection/>
    </xf>
    <xf numFmtId="11" fontId="1" fillId="0" borderId="0" xfId="20" applyNumberFormat="1" applyFill="1">
      <alignment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 quotePrefix="1">
      <alignment horizontal="left"/>
      <protection/>
    </xf>
    <xf numFmtId="0" fontId="14" fillId="0" borderId="0" xfId="20" applyFont="1" applyAlignment="1" quotePrefix="1">
      <alignment horizontal="left"/>
      <protection/>
    </xf>
    <xf numFmtId="0" fontId="1" fillId="0" borderId="0" xfId="20" applyFont="1" quotePrefix="1">
      <alignment/>
      <protection/>
    </xf>
    <xf numFmtId="0" fontId="1" fillId="0" borderId="0" xfId="20" applyFont="1">
      <alignment/>
      <protection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3" fontId="5" fillId="0" borderId="2" xfId="18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3" fontId="5" fillId="0" borderId="1" xfId="1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top"/>
    </xf>
    <xf numFmtId="0" fontId="2" fillId="0" borderId="6" xfId="0" applyFont="1" applyFill="1" applyBorder="1" applyAlignment="1">
      <alignment vertical="center"/>
    </xf>
    <xf numFmtId="164" fontId="2" fillId="0" borderId="6" xfId="1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3" fontId="5" fillId="0" borderId="1" xfId="18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2"/>
  <sheetViews>
    <sheetView showGridLines="0" tabSelected="1" zoomScale="90" zoomScaleNormal="90" workbookViewId="0" topLeftCell="D1">
      <pane ySplit="3" topLeftCell="A4" activePane="bottomLeft" state="frozen"/>
      <selection pane="bottomLeft" activeCell="F227" sqref="F227"/>
    </sheetView>
  </sheetViews>
  <sheetFormatPr defaultColWidth="9.140625" defaultRowHeight="12.75" outlineLevelRow="2"/>
  <cols>
    <col min="1" max="1" width="35.28125" style="22" hidden="1" customWidth="1"/>
    <col min="2" max="2" width="9.140625" style="22" hidden="1" customWidth="1"/>
    <col min="3" max="3" width="9.7109375" style="22" hidden="1" customWidth="1"/>
    <col min="4" max="4" width="32.28125" style="22" customWidth="1"/>
    <col min="5" max="5" width="9.140625" style="22" bestFit="1" customWidth="1"/>
    <col min="6" max="6" width="54.00390625" style="22" customWidth="1"/>
    <col min="7" max="7" width="20.00390625" style="66" bestFit="1" customWidth="1"/>
    <col min="8" max="16384" width="9.140625" style="22" customWidth="1"/>
  </cols>
  <sheetData>
    <row r="2" ht="18">
      <c r="D2" s="67" t="s">
        <v>818</v>
      </c>
    </row>
    <row r="3" spans="2:7" s="48" customFormat="1" ht="42.75" customHeight="1" thickBot="1">
      <c r="B3" s="45" t="s">
        <v>59</v>
      </c>
      <c r="C3" s="45" t="s">
        <v>60</v>
      </c>
      <c r="D3" s="46" t="s">
        <v>61</v>
      </c>
      <c r="E3" s="46" t="s">
        <v>62</v>
      </c>
      <c r="F3" s="46" t="s">
        <v>63</v>
      </c>
      <c r="G3" s="47" t="s">
        <v>311</v>
      </c>
    </row>
    <row r="4" spans="2:7" ht="6" customHeight="1" thickTop="1">
      <c r="B4" s="21"/>
      <c r="C4" s="21"/>
      <c r="D4" s="23"/>
      <c r="E4" s="23"/>
      <c r="F4" s="23"/>
      <c r="G4" s="54"/>
    </row>
    <row r="5" spans="2:7" ht="20.25">
      <c r="B5" s="21"/>
      <c r="C5" s="21"/>
      <c r="D5" s="23"/>
      <c r="E5" s="23"/>
      <c r="F5" s="24" t="s">
        <v>64</v>
      </c>
      <c r="G5" s="54"/>
    </row>
    <row r="6" spans="2:7" ht="6" customHeight="1">
      <c r="B6" s="21"/>
      <c r="C6" s="21"/>
      <c r="D6" s="23"/>
      <c r="E6" s="23"/>
      <c r="F6" s="23"/>
      <c r="G6" s="54"/>
    </row>
    <row r="7" spans="2:7" ht="15.75">
      <c r="B7" s="21"/>
      <c r="C7" s="21"/>
      <c r="D7" s="23"/>
      <c r="E7" s="23"/>
      <c r="F7" s="25" t="s">
        <v>65</v>
      </c>
      <c r="G7" s="55"/>
    </row>
    <row r="8" spans="2:7" ht="15.75">
      <c r="B8" s="21"/>
      <c r="C8" s="21"/>
      <c r="D8" s="23"/>
      <c r="E8" s="23"/>
      <c r="F8" s="26" t="s">
        <v>66</v>
      </c>
      <c r="G8" s="56">
        <f>SUM(G45:G53)-G50</f>
        <v>277000000</v>
      </c>
    </row>
    <row r="9" spans="2:7" ht="15.75">
      <c r="B9" s="21"/>
      <c r="C9" s="21"/>
      <c r="D9" s="23"/>
      <c r="E9" s="23"/>
      <c r="F9" s="26" t="s">
        <v>67</v>
      </c>
      <c r="G9" s="57">
        <f>G54</f>
        <v>54000000</v>
      </c>
    </row>
    <row r="10" spans="2:7" ht="15.75">
      <c r="B10" s="21"/>
      <c r="C10" s="21"/>
      <c r="D10" s="23"/>
      <c r="E10" s="23"/>
      <c r="F10" s="26" t="s">
        <v>68</v>
      </c>
      <c r="G10" s="57">
        <f>G57</f>
        <v>93000000</v>
      </c>
    </row>
    <row r="11" spans="2:7" ht="15.75">
      <c r="B11" s="21"/>
      <c r="C11" s="21"/>
      <c r="D11" s="23"/>
      <c r="E11" s="23"/>
      <c r="F11" s="26" t="s">
        <v>69</v>
      </c>
      <c r="G11" s="57">
        <f>G60+G61</f>
        <v>652000000</v>
      </c>
    </row>
    <row r="12" spans="2:7" ht="15.75">
      <c r="B12" s="21"/>
      <c r="C12" s="21"/>
      <c r="D12" s="23"/>
      <c r="E12" s="23"/>
      <c r="F12" s="26" t="s">
        <v>70</v>
      </c>
      <c r="G12" s="57">
        <f>+G62+G63</f>
        <v>116000000</v>
      </c>
    </row>
    <row r="13" spans="2:7" ht="15.75">
      <c r="B13" s="21"/>
      <c r="C13" s="21"/>
      <c r="D13" s="23"/>
      <c r="E13" s="23"/>
      <c r="F13" s="26" t="s">
        <v>71</v>
      </c>
      <c r="G13" s="57">
        <f>G64+G65</f>
        <v>134000000</v>
      </c>
    </row>
    <row r="14" spans="2:7" ht="15.75">
      <c r="B14" s="21"/>
      <c r="C14" s="21"/>
      <c r="D14" s="23"/>
      <c r="E14" s="23"/>
      <c r="F14" s="26" t="s">
        <v>890</v>
      </c>
      <c r="G14" s="57">
        <f>G66+G67</f>
        <v>19000000</v>
      </c>
    </row>
    <row r="15" spans="2:7" ht="15.75">
      <c r="B15" s="21"/>
      <c r="C15" s="21"/>
      <c r="D15" s="23"/>
      <c r="E15" s="23"/>
      <c r="F15" s="26" t="s">
        <v>72</v>
      </c>
      <c r="G15" s="57">
        <f>G69</f>
        <v>3000000</v>
      </c>
    </row>
    <row r="16" spans="2:7" ht="15.75">
      <c r="B16" s="21"/>
      <c r="C16" s="21"/>
      <c r="D16" s="23"/>
      <c r="E16" s="23"/>
      <c r="F16" s="26" t="s">
        <v>73</v>
      </c>
      <c r="G16" s="57">
        <f>+G71</f>
        <v>5000000</v>
      </c>
    </row>
    <row r="17" spans="2:7" ht="15.75">
      <c r="B17" s="21"/>
      <c r="C17" s="21"/>
      <c r="D17" s="23"/>
      <c r="E17" s="23"/>
      <c r="F17" s="26" t="s">
        <v>74</v>
      </c>
      <c r="G17" s="57">
        <f>+G72</f>
        <v>7000000</v>
      </c>
    </row>
    <row r="18" spans="2:7" ht="15.75">
      <c r="B18" s="21"/>
      <c r="C18" s="21"/>
      <c r="D18" s="23"/>
      <c r="E18" s="23"/>
      <c r="F18" s="26" t="s">
        <v>891</v>
      </c>
      <c r="G18" s="57">
        <f>G75</f>
        <v>46000000</v>
      </c>
    </row>
    <row r="19" spans="2:7" ht="15.75">
      <c r="B19" s="21"/>
      <c r="C19" s="21"/>
      <c r="D19" s="23"/>
      <c r="E19" s="23"/>
      <c r="F19" s="26" t="s">
        <v>75</v>
      </c>
      <c r="G19" s="57">
        <f>G55</f>
        <v>-3000000</v>
      </c>
    </row>
    <row r="20" spans="2:7" ht="15.75">
      <c r="B20" s="21"/>
      <c r="C20" s="21"/>
      <c r="D20" s="23"/>
      <c r="E20" s="23"/>
      <c r="F20" s="26" t="s">
        <v>76</v>
      </c>
      <c r="G20" s="57">
        <f>G23-SUM(G8:G19)-SUM(G21:G22)</f>
        <v>-2304000</v>
      </c>
    </row>
    <row r="21" spans="2:7" ht="15.75">
      <c r="B21" s="21"/>
      <c r="C21" s="21"/>
      <c r="D21" s="23"/>
      <c r="E21" s="23"/>
      <c r="F21" s="26" t="s">
        <v>77</v>
      </c>
      <c r="G21" s="57">
        <f>G79</f>
        <v>221977000</v>
      </c>
    </row>
    <row r="22" spans="2:7" ht="16.5" thickBot="1">
      <c r="B22" s="21"/>
      <c r="C22" s="21"/>
      <c r="D22" s="23"/>
      <c r="E22" s="23"/>
      <c r="F22" s="26" t="s">
        <v>78</v>
      </c>
      <c r="G22" s="57">
        <f>G50+G59</f>
        <v>0</v>
      </c>
    </row>
    <row r="23" spans="2:7" ht="16.5" thickTop="1">
      <c r="B23" s="21"/>
      <c r="C23" s="21"/>
      <c r="D23" s="23"/>
      <c r="E23" s="23"/>
      <c r="F23" s="27" t="s">
        <v>79</v>
      </c>
      <c r="G23" s="58">
        <f>G80</f>
        <v>1622673000</v>
      </c>
    </row>
    <row r="24" spans="2:7" ht="15.75" outlineLevel="1">
      <c r="B24" s="21"/>
      <c r="C24" s="21"/>
      <c r="D24" s="23"/>
      <c r="E24" s="23"/>
      <c r="F24" s="25"/>
      <c r="G24" s="55"/>
    </row>
    <row r="25" spans="2:7" ht="16.5" outlineLevel="1" thickBot="1">
      <c r="B25" s="21"/>
      <c r="C25" s="21"/>
      <c r="D25" s="23"/>
      <c r="E25" s="23"/>
      <c r="F25" s="28" t="s">
        <v>80</v>
      </c>
      <c r="G25" s="56"/>
    </row>
    <row r="26" spans="2:7" ht="16.5" outlineLevel="1" thickTop="1">
      <c r="B26" s="21"/>
      <c r="C26" s="21"/>
      <c r="D26" s="23"/>
      <c r="F26" s="27" t="s">
        <v>81</v>
      </c>
      <c r="G26" s="58">
        <f>SUM(G25)</f>
        <v>0</v>
      </c>
    </row>
    <row r="27" spans="2:7" ht="15.75" outlineLevel="1">
      <c r="B27" s="21"/>
      <c r="C27" s="21"/>
      <c r="D27" s="23"/>
      <c r="E27" s="23"/>
      <c r="F27" s="25"/>
      <c r="G27" s="55"/>
    </row>
    <row r="28" spans="2:7" ht="16.5" outlineLevel="1" thickBot="1">
      <c r="B28" s="21"/>
      <c r="C28" s="21"/>
      <c r="D28" s="23"/>
      <c r="E28" s="23"/>
      <c r="F28" s="29" t="s">
        <v>82</v>
      </c>
      <c r="G28" s="56"/>
    </row>
    <row r="29" spans="2:7" ht="16.5" outlineLevel="1" thickTop="1">
      <c r="B29" s="21"/>
      <c r="C29" s="21"/>
      <c r="D29" s="23"/>
      <c r="F29" s="27" t="s">
        <v>83</v>
      </c>
      <c r="G29" s="58">
        <f>SUM(G28)</f>
        <v>0</v>
      </c>
    </row>
    <row r="30" spans="2:7" ht="15.75">
      <c r="B30" s="21"/>
      <c r="C30" s="21"/>
      <c r="D30" s="23"/>
      <c r="E30" s="23"/>
      <c r="F30" s="25"/>
      <c r="G30" s="55"/>
    </row>
    <row r="31" spans="2:7" ht="15.75">
      <c r="B31" s="21"/>
      <c r="C31" s="21"/>
      <c r="D31" s="23"/>
      <c r="E31" s="23"/>
      <c r="F31" s="30" t="s">
        <v>84</v>
      </c>
      <c r="G31" s="55"/>
    </row>
    <row r="32" spans="2:7" ht="15.75">
      <c r="B32" s="21"/>
      <c r="C32" s="21"/>
      <c r="D32" s="23"/>
      <c r="E32" s="23"/>
      <c r="F32" s="31" t="s">
        <v>85</v>
      </c>
      <c r="G32" s="56">
        <f>G118</f>
        <v>22323702</v>
      </c>
    </row>
    <row r="33" spans="2:7" ht="15.75">
      <c r="B33" s="21"/>
      <c r="C33" s="21"/>
      <c r="D33" s="23"/>
      <c r="E33" s="23"/>
      <c r="F33" s="31" t="s">
        <v>86</v>
      </c>
      <c r="G33" s="57">
        <f>+G165</f>
        <v>-19918362</v>
      </c>
    </row>
    <row r="34" spans="2:7" ht="15.75">
      <c r="B34" s="21"/>
      <c r="C34" s="21"/>
      <c r="D34" s="23"/>
      <c r="E34" s="23"/>
      <c r="F34" s="31" t="s">
        <v>87</v>
      </c>
      <c r="G34" s="57">
        <f>+G170</f>
        <v>-70165481</v>
      </c>
    </row>
    <row r="35" spans="2:7" ht="15.75">
      <c r="B35" s="21"/>
      <c r="C35" s="21"/>
      <c r="D35" s="23"/>
      <c r="E35" s="23"/>
      <c r="F35" s="31" t="s">
        <v>88</v>
      </c>
      <c r="G35" s="57">
        <f>G190</f>
        <v>4341000</v>
      </c>
    </row>
    <row r="36" spans="2:7" ht="15.75">
      <c r="B36" s="21"/>
      <c r="C36" s="21"/>
      <c r="D36" s="23"/>
      <c r="E36" s="23"/>
      <c r="F36" s="31" t="s">
        <v>89</v>
      </c>
      <c r="G36" s="57">
        <f>G202</f>
        <v>-9102696</v>
      </c>
    </row>
    <row r="37" spans="2:7" ht="15.75">
      <c r="B37" s="21"/>
      <c r="C37" s="21"/>
      <c r="D37" s="23"/>
      <c r="E37" s="23"/>
      <c r="F37" s="31" t="s">
        <v>90</v>
      </c>
      <c r="G37" s="57">
        <f>G209</f>
        <v>-1100000</v>
      </c>
    </row>
    <row r="38" spans="2:7" ht="16.5" thickBot="1">
      <c r="B38" s="21"/>
      <c r="C38" s="21"/>
      <c r="D38" s="23"/>
      <c r="E38" s="23"/>
      <c r="F38" s="31" t="s">
        <v>91</v>
      </c>
      <c r="G38" s="57">
        <f>G245</f>
        <v>-108738203</v>
      </c>
    </row>
    <row r="39" spans="2:7" ht="16.5" thickTop="1">
      <c r="B39" s="21"/>
      <c r="C39" s="21"/>
      <c r="D39" s="23"/>
      <c r="E39" s="23"/>
      <c r="F39" s="32" t="s">
        <v>92</v>
      </c>
      <c r="G39" s="58">
        <f>SUM(G32:G38)</f>
        <v>-182360040</v>
      </c>
    </row>
    <row r="40" spans="2:7" ht="15.75">
      <c r="B40" s="21"/>
      <c r="C40" s="21"/>
      <c r="D40" s="23"/>
      <c r="E40" s="23"/>
      <c r="F40" s="33"/>
      <c r="G40" s="55"/>
    </row>
    <row r="41" spans="2:7" ht="16.5" thickBot="1">
      <c r="B41" s="21"/>
      <c r="C41" s="21"/>
      <c r="D41" s="23"/>
      <c r="E41" s="23"/>
      <c r="F41" s="33"/>
      <c r="G41" s="55"/>
    </row>
    <row r="42" spans="2:7" ht="16.5" thickTop="1">
      <c r="B42" s="21"/>
      <c r="C42" s="21"/>
      <c r="D42" s="23"/>
      <c r="E42" s="23"/>
      <c r="F42" s="32" t="s">
        <v>93</v>
      </c>
      <c r="G42" s="58">
        <f>G249</f>
        <v>1440312960</v>
      </c>
    </row>
    <row r="43" spans="2:7" ht="15.75">
      <c r="B43" s="21"/>
      <c r="C43" s="21"/>
      <c r="D43" s="23"/>
      <c r="E43" s="23"/>
      <c r="F43" s="33"/>
      <c r="G43" s="55"/>
    </row>
    <row r="44" spans="2:7" ht="15.75">
      <c r="B44" s="21"/>
      <c r="C44" s="21"/>
      <c r="D44" s="25" t="s">
        <v>65</v>
      </c>
      <c r="E44" s="23"/>
      <c r="F44" s="23"/>
      <c r="G44" s="54"/>
    </row>
    <row r="45" spans="1:7" ht="12.75" outlineLevel="2">
      <c r="A45" s="22" t="s">
        <v>320</v>
      </c>
      <c r="B45" s="22">
        <v>1</v>
      </c>
      <c r="C45" s="34" t="s">
        <v>94</v>
      </c>
      <c r="D45" s="26" t="s">
        <v>95</v>
      </c>
      <c r="E45" s="26" t="s">
        <v>96</v>
      </c>
      <c r="F45" s="26" t="s">
        <v>316</v>
      </c>
      <c r="G45" s="59">
        <f>_xlfn.IFERROR(VLOOKUP(A45,'MOD MN5 details'!$B:$G,6,FALSE),0)</f>
        <v>39257000</v>
      </c>
    </row>
    <row r="46" spans="1:7" ht="12.75" outlineLevel="2">
      <c r="A46" s="22" t="s">
        <v>321</v>
      </c>
      <c r="B46" s="22">
        <v>1</v>
      </c>
      <c r="C46" s="34" t="s">
        <v>94</v>
      </c>
      <c r="D46" s="26" t="s">
        <v>95</v>
      </c>
      <c r="E46" s="26" t="s">
        <v>97</v>
      </c>
      <c r="F46" s="26" t="s">
        <v>98</v>
      </c>
      <c r="G46" s="60">
        <f>_xlfn.IFERROR(VLOOKUP(A46,'MOD MN5 details'!$B:$G,6,FALSE),0)</f>
        <v>1284000</v>
      </c>
    </row>
    <row r="47" spans="1:7" ht="12.75" outlineLevel="2">
      <c r="A47" s="22" t="s">
        <v>322</v>
      </c>
      <c r="B47" s="22">
        <v>1</v>
      </c>
      <c r="C47" s="34" t="s">
        <v>94</v>
      </c>
      <c r="D47" s="26" t="s">
        <v>95</v>
      </c>
      <c r="E47" s="26" t="s">
        <v>99</v>
      </c>
      <c r="F47" s="26" t="s">
        <v>100</v>
      </c>
      <c r="G47" s="60">
        <f>_xlfn.IFERROR(VLOOKUP(A47,'MOD MN5 details'!$B:$G,6,FALSE),0)</f>
        <v>95168000</v>
      </c>
    </row>
    <row r="48" spans="1:7" ht="12.75" outlineLevel="2">
      <c r="A48" s="22" t="s">
        <v>323</v>
      </c>
      <c r="B48" s="22">
        <v>1</v>
      </c>
      <c r="C48" s="34" t="s">
        <v>94</v>
      </c>
      <c r="D48" s="26" t="s">
        <v>95</v>
      </c>
      <c r="E48" s="26" t="s">
        <v>101</v>
      </c>
      <c r="F48" s="26" t="s">
        <v>102</v>
      </c>
      <c r="G48" s="60">
        <f>_xlfn.IFERROR(VLOOKUP(A48,'MOD MN5 details'!$B:$G,6,FALSE),0)</f>
        <v>-35709000</v>
      </c>
    </row>
    <row r="49" spans="1:7" ht="12.75" outlineLevel="2">
      <c r="A49" s="22" t="s">
        <v>324</v>
      </c>
      <c r="B49" s="22">
        <v>1</v>
      </c>
      <c r="C49" s="34" t="s">
        <v>94</v>
      </c>
      <c r="D49" s="26" t="s">
        <v>95</v>
      </c>
      <c r="E49" s="26" t="s">
        <v>103</v>
      </c>
      <c r="F49" s="26" t="s">
        <v>104</v>
      </c>
      <c r="G49" s="60">
        <f>_xlfn.IFERROR(VLOOKUP(A49,'MOD MN5 details'!$B:$G,6,FALSE),0)</f>
        <v>70000000</v>
      </c>
    </row>
    <row r="50" spans="1:7" ht="12.75" hidden="1" outlineLevel="2">
      <c r="A50" s="22" t="s">
        <v>325</v>
      </c>
      <c r="B50" s="22">
        <v>1</v>
      </c>
      <c r="C50" s="34" t="s">
        <v>94</v>
      </c>
      <c r="D50" s="26" t="s">
        <v>95</v>
      </c>
      <c r="E50" s="26" t="s">
        <v>105</v>
      </c>
      <c r="F50" s="26" t="s">
        <v>106</v>
      </c>
      <c r="G50" s="60">
        <f>_xlfn.IFERROR(VLOOKUP(A50,'MOD MN5 details'!$B:$G,6,FALSE),0)</f>
        <v>0</v>
      </c>
    </row>
    <row r="51" spans="1:7" ht="12.75" outlineLevel="2">
      <c r="A51" s="22" t="s">
        <v>854</v>
      </c>
      <c r="B51" s="22">
        <v>1</v>
      </c>
      <c r="C51" s="34" t="s">
        <v>94</v>
      </c>
      <c r="D51" s="26" t="s">
        <v>95</v>
      </c>
      <c r="E51" s="26" t="s">
        <v>820</v>
      </c>
      <c r="F51" s="26" t="s">
        <v>888</v>
      </c>
      <c r="G51" s="60">
        <f>_xlfn.IFERROR(VLOOKUP(A51,'MOD MN5 details'!$B:$G,6,FALSE),0)</f>
        <v>6000000</v>
      </c>
    </row>
    <row r="52" spans="1:7" ht="12.75" outlineLevel="2">
      <c r="A52" s="22" t="s">
        <v>855</v>
      </c>
      <c r="B52" s="22">
        <v>1</v>
      </c>
      <c r="C52" s="34" t="s">
        <v>94</v>
      </c>
      <c r="D52" s="26" t="s">
        <v>95</v>
      </c>
      <c r="E52" s="26" t="s">
        <v>821</v>
      </c>
      <c r="F52" s="26" t="s">
        <v>889</v>
      </c>
      <c r="G52" s="60">
        <f>_xlfn.IFERROR(VLOOKUP(A52,'MOD MN5 details'!$B:$G,6,FALSE),0)</f>
        <v>61000000</v>
      </c>
    </row>
    <row r="53" spans="1:7" ht="12.75" outlineLevel="2">
      <c r="A53" s="22" t="s">
        <v>326</v>
      </c>
      <c r="B53" s="22">
        <v>1</v>
      </c>
      <c r="C53" s="34" t="s">
        <v>94</v>
      </c>
      <c r="D53" s="26" t="s">
        <v>95</v>
      </c>
      <c r="E53" s="26" t="s">
        <v>107</v>
      </c>
      <c r="F53" s="26" t="s">
        <v>108</v>
      </c>
      <c r="G53" s="60">
        <f>_xlfn.IFERROR(VLOOKUP(A53,'MOD MN5 details'!$B:$G,6,FALSE),0)</f>
        <v>40000000</v>
      </c>
    </row>
    <row r="54" spans="1:7" ht="12.75" outlineLevel="2">
      <c r="A54" s="22" t="s">
        <v>327</v>
      </c>
      <c r="B54" s="22">
        <v>1</v>
      </c>
      <c r="C54" s="34" t="s">
        <v>94</v>
      </c>
      <c r="D54" s="26" t="s">
        <v>95</v>
      </c>
      <c r="E54" s="26" t="s">
        <v>109</v>
      </c>
      <c r="F54" s="26" t="s">
        <v>110</v>
      </c>
      <c r="G54" s="60">
        <f>_xlfn.IFERROR(VLOOKUP(A54,'MOD MN5 details'!$B:$G,6,FALSE),0)</f>
        <v>54000000</v>
      </c>
    </row>
    <row r="55" spans="1:7" ht="12.75" outlineLevel="2">
      <c r="A55" s="22" t="s">
        <v>328</v>
      </c>
      <c r="B55" s="22">
        <v>1</v>
      </c>
      <c r="C55" s="34" t="s">
        <v>94</v>
      </c>
      <c r="D55" s="26" t="s">
        <v>95</v>
      </c>
      <c r="E55" s="26" t="s">
        <v>111</v>
      </c>
      <c r="F55" s="26" t="s">
        <v>112</v>
      </c>
      <c r="G55" s="60">
        <f>_xlfn.IFERROR(VLOOKUP(A55,'MOD MN5 details'!$B:$G,6,FALSE),0)</f>
        <v>-3000000</v>
      </c>
    </row>
    <row r="56" spans="1:7" ht="12.75" outlineLevel="2">
      <c r="A56" s="22" t="s">
        <v>329</v>
      </c>
      <c r="B56" s="22">
        <v>1</v>
      </c>
      <c r="C56" s="34" t="s">
        <v>94</v>
      </c>
      <c r="D56" s="26" t="s">
        <v>95</v>
      </c>
      <c r="E56" s="26" t="s">
        <v>113</v>
      </c>
      <c r="F56" s="26" t="s">
        <v>114</v>
      </c>
      <c r="G56" s="60">
        <f>_xlfn.IFERROR(VLOOKUP(A56,'MOD MN5 details'!$B:$G,6,FALSE),0)</f>
        <v>3000000</v>
      </c>
    </row>
    <row r="57" spans="1:7" ht="12.75" outlineLevel="2">
      <c r="A57" s="22" t="s">
        <v>330</v>
      </c>
      <c r="B57" s="22">
        <v>1</v>
      </c>
      <c r="C57" s="34" t="s">
        <v>94</v>
      </c>
      <c r="D57" s="26" t="s">
        <v>95</v>
      </c>
      <c r="E57" s="26" t="s">
        <v>115</v>
      </c>
      <c r="F57" s="26" t="s">
        <v>116</v>
      </c>
      <c r="G57" s="60">
        <f>_xlfn.IFERROR(VLOOKUP(A57,'MOD MN5 details'!$B:$G,6,FALSE),0)</f>
        <v>93000000</v>
      </c>
    </row>
    <row r="58" spans="1:7" ht="12.75" hidden="1" outlineLevel="2">
      <c r="A58" s="22" t="s">
        <v>331</v>
      </c>
      <c r="B58" s="22">
        <v>1</v>
      </c>
      <c r="C58" s="34" t="s">
        <v>94</v>
      </c>
      <c r="D58" s="26" t="s">
        <v>95</v>
      </c>
      <c r="E58" s="26" t="s">
        <v>117</v>
      </c>
      <c r="F58" s="26" t="s">
        <v>118</v>
      </c>
      <c r="G58" s="60">
        <f>_xlfn.IFERROR(VLOOKUP(A58,'MOD MN5 details'!$B:$G,6,FALSE),0)</f>
        <v>0</v>
      </c>
    </row>
    <row r="59" spans="1:7" ht="12.75" hidden="1" outlineLevel="2">
      <c r="A59" s="22" t="s">
        <v>332</v>
      </c>
      <c r="B59" s="22">
        <v>1</v>
      </c>
      <c r="C59" s="34" t="s">
        <v>94</v>
      </c>
      <c r="D59" s="26" t="s">
        <v>95</v>
      </c>
      <c r="E59" s="26" t="s">
        <v>119</v>
      </c>
      <c r="F59" s="26" t="s">
        <v>892</v>
      </c>
      <c r="G59" s="60">
        <f>_xlfn.IFERROR(VLOOKUP(A59,'MOD MN5 details'!$B:$G,6,FALSE),0)</f>
        <v>0</v>
      </c>
    </row>
    <row r="60" spans="1:7" ht="12.75" outlineLevel="2">
      <c r="A60" s="22" t="s">
        <v>333</v>
      </c>
      <c r="B60" s="22">
        <v>1</v>
      </c>
      <c r="C60" s="34" t="s">
        <v>94</v>
      </c>
      <c r="D60" s="26" t="s">
        <v>95</v>
      </c>
      <c r="E60" s="26" t="s">
        <v>120</v>
      </c>
      <c r="F60" s="26" t="s">
        <v>121</v>
      </c>
      <c r="G60" s="60">
        <f>_xlfn.IFERROR(VLOOKUP(A60,'MOD MN5 details'!$B:$G,6,FALSE),0)</f>
        <v>652000000</v>
      </c>
    </row>
    <row r="61" spans="1:7" ht="12.75" hidden="1" outlineLevel="2">
      <c r="A61" s="22" t="s">
        <v>334</v>
      </c>
      <c r="B61" s="22">
        <v>1</v>
      </c>
      <c r="C61" s="34" t="s">
        <v>94</v>
      </c>
      <c r="D61" s="26" t="s">
        <v>95</v>
      </c>
      <c r="E61" s="26" t="s">
        <v>122</v>
      </c>
      <c r="F61" s="26" t="s">
        <v>123</v>
      </c>
      <c r="G61" s="60">
        <f>_xlfn.IFERROR(VLOOKUP(A61,'MOD MN5 details'!$B:$G,6,FALSE),0)</f>
        <v>0</v>
      </c>
    </row>
    <row r="62" spans="1:7" ht="12.75" outlineLevel="2">
      <c r="A62" s="22" t="s">
        <v>335</v>
      </c>
      <c r="B62" s="22">
        <v>1</v>
      </c>
      <c r="C62" s="34" t="s">
        <v>94</v>
      </c>
      <c r="D62" s="26" t="s">
        <v>95</v>
      </c>
      <c r="E62" s="26" t="s">
        <v>124</v>
      </c>
      <c r="F62" s="26" t="s">
        <v>125</v>
      </c>
      <c r="G62" s="60">
        <f>_xlfn.IFERROR(VLOOKUP(A62,'MOD MN5 details'!$B:$G,6,FALSE),0)</f>
        <v>87000000</v>
      </c>
    </row>
    <row r="63" spans="1:7" ht="12.75" outlineLevel="2">
      <c r="A63" s="22" t="s">
        <v>336</v>
      </c>
      <c r="B63" s="22">
        <v>1</v>
      </c>
      <c r="C63" s="34" t="s">
        <v>94</v>
      </c>
      <c r="D63" s="26" t="s">
        <v>95</v>
      </c>
      <c r="E63" s="26" t="s">
        <v>126</v>
      </c>
      <c r="F63" s="26" t="s">
        <v>127</v>
      </c>
      <c r="G63" s="60">
        <f>_xlfn.IFERROR(VLOOKUP(A63,'MOD MN5 details'!$B:$G,6,FALSE),0)</f>
        <v>29000000</v>
      </c>
    </row>
    <row r="64" spans="1:7" ht="12.75" outlineLevel="2">
      <c r="A64" s="22" t="s">
        <v>337</v>
      </c>
      <c r="B64" s="22">
        <v>1</v>
      </c>
      <c r="C64" s="34" t="s">
        <v>94</v>
      </c>
      <c r="D64" s="26" t="s">
        <v>95</v>
      </c>
      <c r="E64" s="26" t="s">
        <v>128</v>
      </c>
      <c r="F64" s="26" t="s">
        <v>129</v>
      </c>
      <c r="G64" s="60">
        <f>_xlfn.IFERROR(VLOOKUP(A64,'MOD MN5 details'!$B:$G,6,FALSE),0)</f>
        <v>129000000</v>
      </c>
    </row>
    <row r="65" spans="1:7" ht="12.75" outlineLevel="2">
      <c r="A65" s="22" t="s">
        <v>338</v>
      </c>
      <c r="B65" s="22">
        <v>1</v>
      </c>
      <c r="C65" s="34" t="s">
        <v>94</v>
      </c>
      <c r="D65" s="26" t="s">
        <v>95</v>
      </c>
      <c r="E65" s="26" t="s">
        <v>130</v>
      </c>
      <c r="F65" s="26" t="s">
        <v>131</v>
      </c>
      <c r="G65" s="60">
        <f>_xlfn.IFERROR(VLOOKUP(A65,'MOD MN5 details'!$B:$G,6,FALSE),0)</f>
        <v>5000000</v>
      </c>
    </row>
    <row r="66" spans="1:7" ht="12.75" outlineLevel="2">
      <c r="A66" s="22" t="s">
        <v>339</v>
      </c>
      <c r="B66" s="22">
        <v>1</v>
      </c>
      <c r="C66" s="34" t="s">
        <v>94</v>
      </c>
      <c r="D66" s="26" t="s">
        <v>95</v>
      </c>
      <c r="E66" s="26" t="s">
        <v>132</v>
      </c>
      <c r="F66" s="26" t="s">
        <v>133</v>
      </c>
      <c r="G66" s="60">
        <f>_xlfn.IFERROR(VLOOKUP(A66,'MOD MN5 details'!$B:$G,6,FALSE),0)</f>
        <v>-24000000</v>
      </c>
    </row>
    <row r="67" spans="1:7" ht="12.75" outlineLevel="2">
      <c r="A67" s="22" t="s">
        <v>340</v>
      </c>
      <c r="B67" s="22">
        <v>1</v>
      </c>
      <c r="C67" s="34" t="s">
        <v>94</v>
      </c>
      <c r="D67" s="26" t="s">
        <v>95</v>
      </c>
      <c r="E67" s="26" t="s">
        <v>134</v>
      </c>
      <c r="F67" s="26" t="s">
        <v>135</v>
      </c>
      <c r="G67" s="60">
        <f>_xlfn.IFERROR(VLOOKUP(A67,'MOD MN5 details'!$B:$G,6,FALSE),0)</f>
        <v>43000000</v>
      </c>
    </row>
    <row r="68" spans="1:7" ht="12.75" outlineLevel="2">
      <c r="A68" s="22" t="s">
        <v>341</v>
      </c>
      <c r="B68" s="22">
        <v>1</v>
      </c>
      <c r="C68" s="34" t="s">
        <v>94</v>
      </c>
      <c r="D68" s="26" t="s">
        <v>95</v>
      </c>
      <c r="E68" s="26" t="s">
        <v>136</v>
      </c>
      <c r="F68" s="26" t="s">
        <v>137</v>
      </c>
      <c r="G68" s="60">
        <f>_xlfn.IFERROR(VLOOKUP(A68,'MOD MN5 details'!$B:$G,6,FALSE),0)</f>
        <v>3000000</v>
      </c>
    </row>
    <row r="69" spans="1:7" ht="12.75" outlineLevel="2">
      <c r="A69" s="22" t="s">
        <v>342</v>
      </c>
      <c r="B69" s="22">
        <v>1</v>
      </c>
      <c r="C69" s="34" t="s">
        <v>94</v>
      </c>
      <c r="D69" s="26" t="s">
        <v>95</v>
      </c>
      <c r="E69" s="26" t="s">
        <v>138</v>
      </c>
      <c r="F69" s="26" t="s">
        <v>139</v>
      </c>
      <c r="G69" s="60">
        <f>_xlfn.IFERROR(VLOOKUP(A69,'MOD MN5 details'!$B:$G,6,FALSE),0)</f>
        <v>3000000</v>
      </c>
    </row>
    <row r="70" spans="1:7" ht="12.75" outlineLevel="2">
      <c r="A70" s="22" t="s">
        <v>343</v>
      </c>
      <c r="B70" s="22">
        <v>1</v>
      </c>
      <c r="C70" s="34" t="s">
        <v>94</v>
      </c>
      <c r="D70" s="26" t="s">
        <v>95</v>
      </c>
      <c r="E70" s="26" t="s">
        <v>140</v>
      </c>
      <c r="F70" s="26" t="s">
        <v>141</v>
      </c>
      <c r="G70" s="60">
        <f>_xlfn.IFERROR(VLOOKUP(A70,'MOD MN5 details'!$B:$G,6,FALSE),0)</f>
        <v>-6306000</v>
      </c>
    </row>
    <row r="71" spans="1:7" ht="12.75" outlineLevel="2">
      <c r="A71" s="22" t="s">
        <v>344</v>
      </c>
      <c r="B71" s="22">
        <v>1</v>
      </c>
      <c r="C71" s="34" t="s">
        <v>94</v>
      </c>
      <c r="D71" s="26" t="s">
        <v>95</v>
      </c>
      <c r="E71" s="26" t="s">
        <v>142</v>
      </c>
      <c r="F71" s="26" t="s">
        <v>143</v>
      </c>
      <c r="G71" s="60">
        <f>_xlfn.IFERROR(VLOOKUP(A71,'MOD MN5 details'!$B:$G,6,FALSE),0)</f>
        <v>5000000</v>
      </c>
    </row>
    <row r="72" spans="1:7" ht="12.75" outlineLevel="2">
      <c r="A72" s="22" t="s">
        <v>345</v>
      </c>
      <c r="B72" s="22">
        <v>1</v>
      </c>
      <c r="C72" s="34" t="s">
        <v>94</v>
      </c>
      <c r="D72" s="26" t="s">
        <v>95</v>
      </c>
      <c r="E72" s="26" t="s">
        <v>144</v>
      </c>
      <c r="F72" s="26" t="s">
        <v>145</v>
      </c>
      <c r="G72" s="60">
        <f>_xlfn.IFERROR(VLOOKUP(A72,'MOD MN5 details'!$B:$G,6,FALSE),0)</f>
        <v>7000000</v>
      </c>
    </row>
    <row r="73" spans="1:7" ht="12.75" outlineLevel="2">
      <c r="A73" s="22" t="s">
        <v>346</v>
      </c>
      <c r="B73" s="22">
        <v>1</v>
      </c>
      <c r="C73" s="34" t="s">
        <v>94</v>
      </c>
      <c r="D73" s="26" t="s">
        <v>95</v>
      </c>
      <c r="E73" s="26" t="s">
        <v>146</v>
      </c>
      <c r="F73" s="26" t="s">
        <v>147</v>
      </c>
      <c r="G73" s="60">
        <f>_xlfn.IFERROR(VLOOKUP(A73,'MOD MN5 details'!$B:$G,6,FALSE),0)</f>
        <v>-2000000</v>
      </c>
    </row>
    <row r="74" spans="1:7" ht="12.75" outlineLevel="2">
      <c r="A74" s="22" t="s">
        <v>856</v>
      </c>
      <c r="B74" s="22">
        <v>1</v>
      </c>
      <c r="C74" s="34" t="s">
        <v>94</v>
      </c>
      <c r="D74" s="26" t="s">
        <v>95</v>
      </c>
      <c r="E74" s="26" t="s">
        <v>825</v>
      </c>
      <c r="F74" s="26" t="s">
        <v>887</v>
      </c>
      <c r="G74" s="60">
        <f>_xlfn.IFERROR(VLOOKUP(A74,'MOD MN5 details'!$B:$G,6,FALSE),0)</f>
        <v>2000</v>
      </c>
    </row>
    <row r="75" spans="1:7" ht="12.75" outlineLevel="2">
      <c r="A75" s="22" t="s">
        <v>347</v>
      </c>
      <c r="B75" s="22">
        <v>1</v>
      </c>
      <c r="C75" s="34" t="s">
        <v>94</v>
      </c>
      <c r="D75" s="26" t="s">
        <v>95</v>
      </c>
      <c r="E75" s="26" t="s">
        <v>148</v>
      </c>
      <c r="F75" s="26" t="s">
        <v>149</v>
      </c>
      <c r="G75" s="60">
        <f>_xlfn.IFERROR(VLOOKUP(A75,'MOD MN5 details'!$B:$G,6,FALSE),0)</f>
        <v>46000000</v>
      </c>
    </row>
    <row r="76" spans="1:7" ht="12.75" hidden="1" outlineLevel="2">
      <c r="A76" s="22" t="s">
        <v>348</v>
      </c>
      <c r="B76" s="22">
        <v>1</v>
      </c>
      <c r="C76" s="34" t="s">
        <v>94</v>
      </c>
      <c r="D76" s="26" t="s">
        <v>95</v>
      </c>
      <c r="E76" s="26" t="s">
        <v>150</v>
      </c>
      <c r="F76" s="26" t="s">
        <v>151</v>
      </c>
      <c r="G76" s="60">
        <f>_xlfn.IFERROR(VLOOKUP(A76,'MOD MN5 details'!$B:$G,6,FALSE),0)</f>
        <v>0</v>
      </c>
    </row>
    <row r="77" spans="1:7" ht="12.75" outlineLevel="2">
      <c r="A77" s="22" t="s">
        <v>349</v>
      </c>
      <c r="B77" s="22">
        <v>1</v>
      </c>
      <c r="C77" s="34" t="s">
        <v>94</v>
      </c>
      <c r="D77" s="26" t="s">
        <v>95</v>
      </c>
      <c r="E77" s="26" t="s">
        <v>152</v>
      </c>
      <c r="F77" s="26" t="s">
        <v>153</v>
      </c>
      <c r="G77" s="60">
        <f>_xlfn.IFERROR(VLOOKUP(A77,'MOD MN5 details'!$B:$G,6,FALSE),0)</f>
        <v>-1000000</v>
      </c>
    </row>
    <row r="78" spans="1:7" ht="12.75" outlineLevel="2">
      <c r="A78" s="22" t="s">
        <v>350</v>
      </c>
      <c r="B78" s="22">
        <v>1</v>
      </c>
      <c r="C78" s="34" t="s">
        <v>94</v>
      </c>
      <c r="D78" s="26" t="s">
        <v>95</v>
      </c>
      <c r="E78" s="26" t="s">
        <v>154</v>
      </c>
      <c r="F78" s="26" t="s">
        <v>155</v>
      </c>
      <c r="G78" s="60">
        <f>_xlfn.IFERROR(VLOOKUP(A78,'MOD MN5 details'!$B:$G,6,FALSE),0)</f>
        <v>1000000</v>
      </c>
    </row>
    <row r="79" spans="1:7" ht="15.75" outlineLevel="2" thickBot="1">
      <c r="A79" s="22" t="s">
        <v>351</v>
      </c>
      <c r="B79" s="22">
        <v>1</v>
      </c>
      <c r="C79" s="34" t="s">
        <v>94</v>
      </c>
      <c r="D79" s="26" t="s">
        <v>95</v>
      </c>
      <c r="E79" s="26" t="s">
        <v>156</v>
      </c>
      <c r="F79" s="26" t="s">
        <v>157</v>
      </c>
      <c r="G79" s="60">
        <f>_xlfn.IFERROR(VLOOKUP(A79,'MOD MN5 details'!$B:$G,6,FALSE),0)</f>
        <v>221977000</v>
      </c>
    </row>
    <row r="80" spans="1:7" ht="15.75" outlineLevel="1" thickTop="1">
      <c r="A80" s="22" t="s">
        <v>352</v>
      </c>
      <c r="B80" s="21" t="s">
        <v>158</v>
      </c>
      <c r="C80" s="34"/>
      <c r="D80" s="26"/>
      <c r="E80" s="27" t="s">
        <v>79</v>
      </c>
      <c r="F80" s="35"/>
      <c r="G80" s="61">
        <f>SUBTOTAL(9,G45:G79)</f>
        <v>1622673000</v>
      </c>
    </row>
    <row r="81" spans="2:7" ht="12.75" outlineLevel="1">
      <c r="B81" s="21"/>
      <c r="C81" s="34"/>
      <c r="D81" s="26"/>
      <c r="E81" s="36"/>
      <c r="F81" s="30"/>
      <c r="G81" s="62"/>
    </row>
    <row r="82" spans="2:7" ht="12.75" outlineLevel="1">
      <c r="B82" s="21"/>
      <c r="C82" s="34"/>
      <c r="D82" s="30" t="s">
        <v>80</v>
      </c>
      <c r="E82" s="36"/>
      <c r="F82" s="30"/>
      <c r="G82" s="60"/>
    </row>
    <row r="83" spans="1:7" ht="15.75" outlineLevel="2" thickBot="1">
      <c r="A83" s="22" t="s">
        <v>353</v>
      </c>
      <c r="B83" s="22">
        <v>2</v>
      </c>
      <c r="C83" s="34" t="s">
        <v>94</v>
      </c>
      <c r="D83" s="26" t="s">
        <v>95</v>
      </c>
      <c r="E83" s="26" t="s">
        <v>159</v>
      </c>
      <c r="F83" s="26" t="s">
        <v>160</v>
      </c>
      <c r="G83" s="59">
        <f>_xlfn.IFERROR(VLOOKUP(A83,'MOD MN5 details'!$B:$G,6,FALSE),0)</f>
        <v>0</v>
      </c>
    </row>
    <row r="84" spans="1:7" ht="15.75" outlineLevel="1" thickTop="1">
      <c r="A84" s="22" t="s">
        <v>354</v>
      </c>
      <c r="B84" s="21" t="s">
        <v>161</v>
      </c>
      <c r="C84" s="34"/>
      <c r="D84" s="26"/>
      <c r="E84" s="27" t="s">
        <v>81</v>
      </c>
      <c r="F84" s="35"/>
      <c r="G84" s="61">
        <f>SUBTOTAL(9,G83:G83)</f>
        <v>0</v>
      </c>
    </row>
    <row r="85" spans="2:7" ht="12.75" outlineLevel="1">
      <c r="B85" s="21"/>
      <c r="C85" s="34"/>
      <c r="D85" s="26"/>
      <c r="E85" s="26"/>
      <c r="F85" s="30"/>
      <c r="G85" s="62"/>
    </row>
    <row r="86" spans="2:7" ht="12.75" outlineLevel="1">
      <c r="B86" s="21"/>
      <c r="C86" s="34"/>
      <c r="D86" s="30" t="s">
        <v>82</v>
      </c>
      <c r="E86" s="26"/>
      <c r="F86" s="30"/>
      <c r="G86" s="62"/>
    </row>
    <row r="87" spans="1:7" ht="15.75" outlineLevel="2" thickBot="1">
      <c r="A87" s="22" t="s">
        <v>355</v>
      </c>
      <c r="B87" s="22">
        <v>2.5</v>
      </c>
      <c r="C87" s="34" t="s">
        <v>94</v>
      </c>
      <c r="D87" s="26" t="s">
        <v>95</v>
      </c>
      <c r="E87" s="26" t="s">
        <v>162</v>
      </c>
      <c r="F87" s="26" t="s">
        <v>163</v>
      </c>
      <c r="G87" s="59">
        <f>_xlfn.IFERROR(VLOOKUP(A87,'MOD MN5 details'!$B:$G,6,FALSE),0)</f>
        <v>0</v>
      </c>
    </row>
    <row r="88" spans="1:7" ht="15.75" outlineLevel="1" thickTop="1">
      <c r="A88" s="22" t="s">
        <v>356</v>
      </c>
      <c r="B88" s="21" t="s">
        <v>164</v>
      </c>
      <c r="C88" s="34"/>
      <c r="D88" s="26"/>
      <c r="E88" s="27" t="s">
        <v>165</v>
      </c>
      <c r="F88" s="35"/>
      <c r="G88" s="61">
        <f>SUBTOTAL(9,G87:G87)</f>
        <v>0</v>
      </c>
    </row>
    <row r="89" spans="2:7" ht="12.75" outlineLevel="1">
      <c r="B89" s="21"/>
      <c r="C89" s="34"/>
      <c r="D89" s="26"/>
      <c r="E89" s="26"/>
      <c r="F89" s="26"/>
      <c r="G89" s="60"/>
    </row>
    <row r="90" spans="2:7" ht="12.75" outlineLevel="1">
      <c r="B90" s="21"/>
      <c r="C90" s="34"/>
      <c r="D90" s="30" t="s">
        <v>84</v>
      </c>
      <c r="E90" s="26"/>
      <c r="F90" s="26"/>
      <c r="G90" s="60"/>
    </row>
    <row r="91" spans="2:7" ht="12.75" outlineLevel="1">
      <c r="B91" s="21"/>
      <c r="C91" s="34"/>
      <c r="D91" s="37" t="s">
        <v>85</v>
      </c>
      <c r="E91" s="26"/>
      <c r="F91" s="26"/>
      <c r="G91" s="60"/>
    </row>
    <row r="92" spans="1:7" ht="12.75" hidden="1" outlineLevel="2">
      <c r="A92" s="22" t="s">
        <v>568</v>
      </c>
      <c r="B92" s="22">
        <v>3.1</v>
      </c>
      <c r="C92" s="34" t="s">
        <v>549</v>
      </c>
      <c r="D92" s="26" t="s">
        <v>33</v>
      </c>
      <c r="E92" s="26" t="s">
        <v>432</v>
      </c>
      <c r="F92" s="26" t="s">
        <v>49</v>
      </c>
      <c r="G92" s="59">
        <f>_xlfn.IFERROR(VLOOKUP(A92,'MOD MN5 details'!$B:$G,6,FALSE),0)</f>
        <v>0</v>
      </c>
    </row>
    <row r="93" spans="1:7" ht="12.75" hidden="1" outlineLevel="2">
      <c r="A93" s="22" t="s">
        <v>454</v>
      </c>
      <c r="B93" s="22">
        <v>3.1</v>
      </c>
      <c r="C93" s="34" t="s">
        <v>166</v>
      </c>
      <c r="D93" s="26" t="s">
        <v>585</v>
      </c>
      <c r="E93" s="26" t="s">
        <v>168</v>
      </c>
      <c r="F93" s="26" t="s">
        <v>169</v>
      </c>
      <c r="G93" s="60">
        <f>_xlfn.IFERROR(VLOOKUP(A93,'MOD MN5 details'!$B:$G,6,FALSE),0)</f>
        <v>0</v>
      </c>
    </row>
    <row r="94" spans="1:7" ht="12.75" hidden="1" outlineLevel="2">
      <c r="A94" s="22" t="s">
        <v>455</v>
      </c>
      <c r="B94" s="22">
        <v>3.1</v>
      </c>
      <c r="C94" s="34" t="s">
        <v>170</v>
      </c>
      <c r="D94" s="26" t="s">
        <v>171</v>
      </c>
      <c r="E94" s="26" t="s">
        <v>168</v>
      </c>
      <c r="F94" s="26" t="s">
        <v>169</v>
      </c>
      <c r="G94" s="60">
        <f>_xlfn.IFERROR(VLOOKUP(A94,'MOD MN5 details'!$B:$G,6,FALSE),0)</f>
        <v>0</v>
      </c>
    </row>
    <row r="95" spans="1:7" ht="12.75" outlineLevel="2">
      <c r="A95" s="22" t="s">
        <v>861</v>
      </c>
      <c r="B95" s="22">
        <v>3.1</v>
      </c>
      <c r="C95" s="34" t="s">
        <v>544</v>
      </c>
      <c r="D95" s="26" t="s">
        <v>212</v>
      </c>
      <c r="E95" s="26" t="s">
        <v>168</v>
      </c>
      <c r="F95" s="26" t="s">
        <v>169</v>
      </c>
      <c r="G95" s="59">
        <f>_xlfn.IFERROR(VLOOKUP(A95,'MOD MN5 details'!$B:$G,6,FALSE),0)</f>
        <v>500000</v>
      </c>
    </row>
    <row r="96" spans="1:7" ht="12.75" outlineLevel="2">
      <c r="A96" s="22" t="s">
        <v>866</v>
      </c>
      <c r="B96" s="22">
        <v>3.1</v>
      </c>
      <c r="C96" s="76">
        <v>816</v>
      </c>
      <c r="D96" s="26" t="s">
        <v>194</v>
      </c>
      <c r="E96" s="26" t="s">
        <v>168</v>
      </c>
      <c r="F96" s="26" t="s">
        <v>169</v>
      </c>
      <c r="G96" s="60">
        <f>_xlfn.IFERROR(VLOOKUP(A96,'MOD MN5 details'!$B:$G,6,FALSE),0)</f>
        <v>-1793000</v>
      </c>
    </row>
    <row r="97" spans="1:7" ht="12.75" outlineLevel="2">
      <c r="A97" s="22" t="s">
        <v>867</v>
      </c>
      <c r="B97" s="22">
        <v>3.1</v>
      </c>
      <c r="C97" s="76">
        <v>836</v>
      </c>
      <c r="D97" s="26" t="s">
        <v>222</v>
      </c>
      <c r="E97" s="26" t="s">
        <v>168</v>
      </c>
      <c r="F97" s="26" t="s">
        <v>169</v>
      </c>
      <c r="G97" s="60">
        <f>_xlfn.IFERROR(VLOOKUP(A97,'MOD MN5 details'!$B:$G,6,FALSE),0)</f>
        <v>-53000</v>
      </c>
    </row>
    <row r="98" spans="1:7" ht="12.75" hidden="1" outlineLevel="2">
      <c r="A98" s="22" t="s">
        <v>456</v>
      </c>
      <c r="B98" s="22">
        <v>3.1</v>
      </c>
      <c r="C98" s="34" t="s">
        <v>94</v>
      </c>
      <c r="D98" s="26" t="s">
        <v>95</v>
      </c>
      <c r="E98" s="26" t="s">
        <v>172</v>
      </c>
      <c r="F98" s="26" t="s">
        <v>173</v>
      </c>
      <c r="G98" s="60">
        <f>_xlfn.IFERROR(VLOOKUP(A98,'MOD MN5 details'!$B:$G,6,FALSE),0)</f>
        <v>0</v>
      </c>
    </row>
    <row r="99" spans="1:7" ht="12.75" outlineLevel="2">
      <c r="A99" s="22" t="s">
        <v>457</v>
      </c>
      <c r="B99" s="22">
        <v>3.1</v>
      </c>
      <c r="C99" s="34" t="s">
        <v>174</v>
      </c>
      <c r="D99" s="26" t="s">
        <v>586</v>
      </c>
      <c r="E99" s="26" t="s">
        <v>172</v>
      </c>
      <c r="F99" s="26" t="s">
        <v>173</v>
      </c>
      <c r="G99" s="60">
        <f>_xlfn.IFERROR(VLOOKUP(A99,'MOD MN5 details'!$B:$G,6,FALSE),0)</f>
        <v>1086000</v>
      </c>
    </row>
    <row r="100" spans="1:7" ht="12.75" outlineLevel="2">
      <c r="A100" s="22" t="s">
        <v>864</v>
      </c>
      <c r="B100" s="22">
        <v>3.1</v>
      </c>
      <c r="C100" s="34" t="s">
        <v>177</v>
      </c>
      <c r="D100" s="26" t="s">
        <v>178</v>
      </c>
      <c r="E100" s="26" t="s">
        <v>172</v>
      </c>
      <c r="F100" s="26" t="s">
        <v>173</v>
      </c>
      <c r="G100" s="60">
        <f>_xlfn.IFERROR(VLOOKUP(A100,'MOD MN5 details'!$B:$G,6,FALSE),0)</f>
        <v>228000</v>
      </c>
    </row>
    <row r="101" spans="1:7" ht="12.75" outlineLevel="2">
      <c r="A101" s="22" t="s">
        <v>569</v>
      </c>
      <c r="B101" s="22">
        <v>3.1</v>
      </c>
      <c r="C101" s="51" t="s">
        <v>575</v>
      </c>
      <c r="D101" s="26" t="s">
        <v>272</v>
      </c>
      <c r="E101" s="26" t="s">
        <v>433</v>
      </c>
      <c r="F101" s="26" t="s">
        <v>50</v>
      </c>
      <c r="G101" s="60">
        <f>_xlfn.IFERROR(VLOOKUP(A101,'MOD MN5 details'!$B:$G,6,FALSE),0)</f>
        <v>-244048</v>
      </c>
    </row>
    <row r="102" spans="1:7" ht="12.75" outlineLevel="2">
      <c r="A102" s="22" t="s">
        <v>570</v>
      </c>
      <c r="B102" s="22">
        <v>3.1</v>
      </c>
      <c r="C102" s="51" t="s">
        <v>575</v>
      </c>
      <c r="D102" s="26" t="s">
        <v>272</v>
      </c>
      <c r="E102" s="26" t="s">
        <v>435</v>
      </c>
      <c r="F102" s="26" t="s">
        <v>318</v>
      </c>
      <c r="G102" s="60">
        <f>_xlfn.IFERROR(VLOOKUP(A102,'MOD MN5 details'!$B:$G,6,FALSE),0)</f>
        <v>-696256</v>
      </c>
    </row>
    <row r="103" spans="1:7" ht="12.75" hidden="1" outlineLevel="2">
      <c r="A103" s="22" t="s">
        <v>571</v>
      </c>
      <c r="B103" s="22">
        <v>3.1</v>
      </c>
      <c r="C103" s="51" t="s">
        <v>550</v>
      </c>
      <c r="D103" s="26" t="s">
        <v>218</v>
      </c>
      <c r="E103" s="26" t="s">
        <v>435</v>
      </c>
      <c r="F103" s="26" t="s">
        <v>318</v>
      </c>
      <c r="G103" s="60">
        <f>_xlfn.IFERROR(VLOOKUP(A103,'MOD MN5 details'!$B:$G,6,FALSE),0)</f>
        <v>0</v>
      </c>
    </row>
    <row r="104" spans="1:7" ht="12.75" hidden="1" outlineLevel="2">
      <c r="A104" s="22" t="s">
        <v>572</v>
      </c>
      <c r="B104" s="22">
        <v>3.1</v>
      </c>
      <c r="C104" s="51" t="s">
        <v>576</v>
      </c>
      <c r="D104" s="26" t="s">
        <v>176</v>
      </c>
      <c r="E104" s="26" t="s">
        <v>434</v>
      </c>
      <c r="F104" s="26" t="s">
        <v>47</v>
      </c>
      <c r="G104" s="60">
        <f>_xlfn.IFERROR(VLOOKUP(A104,'MOD MN5 details'!$B:$G,6,FALSE),0)</f>
        <v>0</v>
      </c>
    </row>
    <row r="105" spans="1:7" ht="12.75" outlineLevel="2">
      <c r="A105" s="22" t="s">
        <v>458</v>
      </c>
      <c r="B105" s="22">
        <v>3.1</v>
      </c>
      <c r="C105" s="34" t="s">
        <v>175</v>
      </c>
      <c r="D105" s="26" t="s">
        <v>176</v>
      </c>
      <c r="E105" s="26" t="s">
        <v>172</v>
      </c>
      <c r="F105" s="26" t="s">
        <v>173</v>
      </c>
      <c r="G105" s="60">
        <f>_xlfn.IFERROR(VLOOKUP(A105,'MOD MN5 details'!$B:$G,6,FALSE),0)</f>
        <v>7173000</v>
      </c>
    </row>
    <row r="106" spans="1:7" ht="12.75" hidden="1" outlineLevel="2">
      <c r="A106" s="22" t="s">
        <v>573</v>
      </c>
      <c r="B106" s="22">
        <v>3.1</v>
      </c>
      <c r="C106" s="51" t="s">
        <v>577</v>
      </c>
      <c r="D106" s="26" t="s">
        <v>220</v>
      </c>
      <c r="E106" s="26" t="s">
        <v>433</v>
      </c>
      <c r="F106" s="26" t="s">
        <v>173</v>
      </c>
      <c r="G106" s="60">
        <f>_xlfn.IFERROR(VLOOKUP(A106,'MOD MN5 details'!$B:$G,6,FALSE),0)</f>
        <v>0</v>
      </c>
    </row>
    <row r="107" spans="1:7" ht="12.75" outlineLevel="2">
      <c r="A107" s="22" t="s">
        <v>574</v>
      </c>
      <c r="B107" s="22">
        <v>3.1</v>
      </c>
      <c r="C107" s="51" t="s">
        <v>555</v>
      </c>
      <c r="D107" s="26" t="s">
        <v>587</v>
      </c>
      <c r="E107" s="26" t="s">
        <v>434</v>
      </c>
      <c r="F107" s="26" t="s">
        <v>47</v>
      </c>
      <c r="G107" s="60">
        <f>_xlfn.IFERROR(VLOOKUP(A107,'MOD MN5 details'!$B:$G,6,FALSE),0)</f>
        <v>424006</v>
      </c>
    </row>
    <row r="108" spans="1:7" ht="12.75" hidden="1" outlineLevel="2">
      <c r="A108" s="22" t="s">
        <v>459</v>
      </c>
      <c r="B108" s="22">
        <v>3.1</v>
      </c>
      <c r="C108" s="34" t="s">
        <v>177</v>
      </c>
      <c r="D108" s="26" t="s">
        <v>178</v>
      </c>
      <c r="E108" s="26" t="s">
        <v>172</v>
      </c>
      <c r="F108" s="26" t="s">
        <v>173</v>
      </c>
      <c r="G108" s="60">
        <f>_xlfn.IFERROR(VLOOKUP(A108,'MOD MN5 details'!$B:$G,6,FALSE),0)</f>
        <v>0</v>
      </c>
    </row>
    <row r="109" spans="1:7" ht="12.75" outlineLevel="2">
      <c r="A109" s="22" t="s">
        <v>460</v>
      </c>
      <c r="B109" s="22">
        <v>3.1</v>
      </c>
      <c r="C109" s="34" t="s">
        <v>179</v>
      </c>
      <c r="D109" s="26" t="s">
        <v>180</v>
      </c>
      <c r="E109" s="26" t="s">
        <v>172</v>
      </c>
      <c r="F109" s="26" t="s">
        <v>173</v>
      </c>
      <c r="G109" s="60">
        <f>_xlfn.IFERROR(VLOOKUP(A109,'MOD MN5 details'!$B:$G,6,FALSE),0)</f>
        <v>-76000</v>
      </c>
    </row>
    <row r="110" spans="1:7" ht="12.75" outlineLevel="2">
      <c r="A110" s="22" t="s">
        <v>461</v>
      </c>
      <c r="B110" s="22">
        <v>3.1</v>
      </c>
      <c r="C110" s="34" t="s">
        <v>175</v>
      </c>
      <c r="D110" s="26" t="s">
        <v>176</v>
      </c>
      <c r="E110" s="26" t="s">
        <v>181</v>
      </c>
      <c r="F110" s="26" t="s">
        <v>182</v>
      </c>
      <c r="G110" s="60">
        <f>_xlfn.IFERROR(VLOOKUP(A110,'MOD MN5 details'!$B:$G,6,FALSE),0)</f>
        <v>14488000</v>
      </c>
    </row>
    <row r="111" spans="1:7" ht="12.75" outlineLevel="2">
      <c r="A111" s="22" t="s">
        <v>868</v>
      </c>
      <c r="B111" s="22">
        <v>3.1</v>
      </c>
      <c r="C111" s="76">
        <v>827</v>
      </c>
      <c r="D111" s="26" t="s">
        <v>190</v>
      </c>
      <c r="E111" s="26" t="s">
        <v>832</v>
      </c>
      <c r="F111" s="26" t="s">
        <v>886</v>
      </c>
      <c r="G111" s="60">
        <f>_xlfn.IFERROR(VLOOKUP(A111,'MOD MN5 details'!$B:$G,6,FALSE),0)</f>
        <v>262000</v>
      </c>
    </row>
    <row r="112" spans="1:7" ht="12.75" hidden="1" outlineLevel="2">
      <c r="A112" s="22" t="s">
        <v>462</v>
      </c>
      <c r="B112" s="22">
        <v>3.1</v>
      </c>
      <c r="C112" s="34" t="s">
        <v>177</v>
      </c>
      <c r="D112" s="26" t="s">
        <v>178</v>
      </c>
      <c r="E112" s="26" t="s">
        <v>183</v>
      </c>
      <c r="F112" s="26" t="s">
        <v>184</v>
      </c>
      <c r="G112" s="60">
        <f>_xlfn.IFERROR(VLOOKUP(A112,'MOD MN5 details'!$B:$G,6,FALSE),0)</f>
        <v>0</v>
      </c>
    </row>
    <row r="113" spans="1:7" ht="12.75" hidden="1" outlineLevel="2">
      <c r="A113" s="22" t="s">
        <v>463</v>
      </c>
      <c r="B113" s="22">
        <v>3.1</v>
      </c>
      <c r="C113" s="34" t="s">
        <v>179</v>
      </c>
      <c r="D113" s="26" t="s">
        <v>180</v>
      </c>
      <c r="E113" s="26" t="s">
        <v>183</v>
      </c>
      <c r="F113" s="26" t="s">
        <v>184</v>
      </c>
      <c r="G113" s="60">
        <f>_xlfn.IFERROR(VLOOKUP(A113,'MOD MN5 details'!$B:$G,6,FALSE),0)</f>
        <v>0</v>
      </c>
    </row>
    <row r="114" spans="1:7" ht="12.75" outlineLevel="2">
      <c r="A114" s="22" t="s">
        <v>464</v>
      </c>
      <c r="B114" s="22">
        <v>3.1</v>
      </c>
      <c r="C114" s="34" t="s">
        <v>170</v>
      </c>
      <c r="D114" s="26" t="s">
        <v>588</v>
      </c>
      <c r="E114" s="26" t="s">
        <v>183</v>
      </c>
      <c r="F114" s="26" t="s">
        <v>184</v>
      </c>
      <c r="G114" s="60">
        <f>_xlfn.IFERROR(VLOOKUP(A114,'MOD MN5 details'!$B:$G,6,FALSE),0)</f>
        <v>884000</v>
      </c>
    </row>
    <row r="115" spans="1:7" ht="12.75" outlineLevel="2">
      <c r="A115" s="22" t="s">
        <v>863</v>
      </c>
      <c r="B115" s="22">
        <v>3.1</v>
      </c>
      <c r="C115" s="34" t="s">
        <v>185</v>
      </c>
      <c r="D115" s="26" t="s">
        <v>186</v>
      </c>
      <c r="E115" s="26" t="s">
        <v>187</v>
      </c>
      <c r="F115" s="26" t="s">
        <v>188</v>
      </c>
      <c r="G115" s="60">
        <f>_xlfn.IFERROR(VLOOKUP(A115,'MOD MN5 details'!$B:$G,6,FALSE),0)</f>
        <v>-318000</v>
      </c>
    </row>
    <row r="116" spans="1:7" ht="12.75" outlineLevel="2">
      <c r="A116" s="22" t="s">
        <v>465</v>
      </c>
      <c r="B116" s="22">
        <v>3.1</v>
      </c>
      <c r="C116" s="34" t="s">
        <v>189</v>
      </c>
      <c r="D116" s="26" t="s">
        <v>589</v>
      </c>
      <c r="E116" s="26" t="s">
        <v>187</v>
      </c>
      <c r="F116" s="26" t="s">
        <v>188</v>
      </c>
      <c r="G116" s="60">
        <f>_xlfn.IFERROR(VLOOKUP(A116,'MOD MN5 details'!$B:$G,6,FALSE),0)</f>
        <v>-246000</v>
      </c>
    </row>
    <row r="117" spans="1:7" ht="15.75" outlineLevel="2" thickBot="1">
      <c r="A117" s="22" t="s">
        <v>865</v>
      </c>
      <c r="B117" s="22">
        <v>3.1</v>
      </c>
      <c r="C117" s="34" t="s">
        <v>177</v>
      </c>
      <c r="D117" s="26" t="s">
        <v>178</v>
      </c>
      <c r="E117" s="26" t="s">
        <v>187</v>
      </c>
      <c r="F117" s="26" t="s">
        <v>188</v>
      </c>
      <c r="G117" s="60">
        <f>_xlfn.IFERROR(VLOOKUP(A117,'MOD MN5 details'!$B:$G,6,FALSE),0)</f>
        <v>705000</v>
      </c>
    </row>
    <row r="118" spans="2:7" ht="15.75" outlineLevel="1" thickTop="1">
      <c r="B118" s="21" t="s">
        <v>191</v>
      </c>
      <c r="C118" s="34"/>
      <c r="D118" s="26"/>
      <c r="E118" s="38" t="s">
        <v>192</v>
      </c>
      <c r="F118" s="39"/>
      <c r="G118" s="63">
        <f>SUBTOTAL(9,G92:G117)</f>
        <v>22323702</v>
      </c>
    </row>
    <row r="119" spans="2:7" ht="12.75" outlineLevel="1">
      <c r="B119" s="21"/>
      <c r="C119" s="34"/>
      <c r="D119" s="26"/>
      <c r="E119" s="40"/>
      <c r="F119" s="26"/>
      <c r="G119" s="60"/>
    </row>
    <row r="120" spans="2:7" ht="12.75" outlineLevel="1">
      <c r="B120" s="21"/>
      <c r="C120" s="34"/>
      <c r="D120" s="37" t="s">
        <v>86</v>
      </c>
      <c r="E120" s="40"/>
      <c r="F120" s="26"/>
      <c r="G120" s="60"/>
    </row>
    <row r="121" spans="1:7" ht="12.75" outlineLevel="2">
      <c r="A121" s="22" t="s">
        <v>466</v>
      </c>
      <c r="B121" s="22">
        <v>3.2</v>
      </c>
      <c r="C121" s="34" t="s">
        <v>193</v>
      </c>
      <c r="D121" s="26" t="s">
        <v>194</v>
      </c>
      <c r="E121" s="26" t="s">
        <v>195</v>
      </c>
      <c r="F121" s="26" t="s">
        <v>196</v>
      </c>
      <c r="G121" s="59">
        <f>_xlfn.IFERROR(VLOOKUP(A121,'MOD MN5 details'!$B:$G,6,FALSE),0)</f>
        <v>-466000</v>
      </c>
    </row>
    <row r="122" spans="1:7" ht="12.75" outlineLevel="2">
      <c r="A122" s="22" t="s">
        <v>874</v>
      </c>
      <c r="B122" s="22">
        <v>3.2</v>
      </c>
      <c r="C122" s="80" t="s">
        <v>875</v>
      </c>
      <c r="D122" s="26" t="s">
        <v>309</v>
      </c>
      <c r="E122" s="79" t="s">
        <v>835</v>
      </c>
      <c r="F122" s="26" t="s">
        <v>885</v>
      </c>
      <c r="G122" s="60">
        <f>_xlfn.IFERROR(VLOOKUP(A122,'MOD MN5 details'!$B:$G,6,FALSE),0)</f>
        <v>-4122000</v>
      </c>
    </row>
    <row r="123" spans="1:7" ht="12.75" outlineLevel="2">
      <c r="A123" s="22" t="s">
        <v>467</v>
      </c>
      <c r="B123" s="22">
        <v>3.2</v>
      </c>
      <c r="C123" s="34" t="s">
        <v>197</v>
      </c>
      <c r="D123" s="26" t="s">
        <v>198</v>
      </c>
      <c r="E123" s="26" t="s">
        <v>199</v>
      </c>
      <c r="F123" s="26" t="s">
        <v>200</v>
      </c>
      <c r="G123" s="60">
        <f>_xlfn.IFERROR(VLOOKUP(A123,'MOD MN5 details'!$B:$G,6,FALSE),0)</f>
        <v>-6000000</v>
      </c>
    </row>
    <row r="124" spans="1:7" ht="12.75" hidden="1" outlineLevel="2">
      <c r="A124" s="22" t="s">
        <v>468</v>
      </c>
      <c r="B124" s="22">
        <v>3.2</v>
      </c>
      <c r="C124" s="34" t="s">
        <v>201</v>
      </c>
      <c r="D124" s="26" t="s">
        <v>202</v>
      </c>
      <c r="E124" s="26" t="s">
        <v>203</v>
      </c>
      <c r="F124" s="26" t="s">
        <v>204</v>
      </c>
      <c r="G124" s="60">
        <f>_xlfn.IFERROR(VLOOKUP(A124,'MOD MN5 details'!$B:$G,6,FALSE),0)</f>
        <v>0</v>
      </c>
    </row>
    <row r="125" spans="1:7" ht="12.75" hidden="1" outlineLevel="2">
      <c r="A125" s="22" t="s">
        <v>469</v>
      </c>
      <c r="B125" s="22">
        <v>3.2</v>
      </c>
      <c r="C125" s="34" t="s">
        <v>94</v>
      </c>
      <c r="D125" s="26" t="s">
        <v>95</v>
      </c>
      <c r="E125" s="26" t="s">
        <v>205</v>
      </c>
      <c r="F125" s="26" t="s">
        <v>206</v>
      </c>
      <c r="G125" s="60">
        <f>_xlfn.IFERROR(VLOOKUP(A125,'MOD MN5 details'!$B:$G,6,FALSE),0)</f>
        <v>0</v>
      </c>
    </row>
    <row r="126" spans="1:7" ht="12.75" outlineLevel="2">
      <c r="A126" s="22" t="s">
        <v>470</v>
      </c>
      <c r="B126" s="22">
        <v>3.2</v>
      </c>
      <c r="C126" s="34" t="s">
        <v>207</v>
      </c>
      <c r="D126" s="26" t="s">
        <v>208</v>
      </c>
      <c r="E126" s="26" t="s">
        <v>205</v>
      </c>
      <c r="F126" s="26" t="s">
        <v>206</v>
      </c>
      <c r="G126" s="60">
        <f>_xlfn.IFERROR(VLOOKUP(A126,'MOD MN5 details'!$B:$G,6,FALSE),0)</f>
        <v>55000</v>
      </c>
    </row>
    <row r="127" spans="1:7" ht="12.75" hidden="1" outlineLevel="2">
      <c r="A127" s="22" t="s">
        <v>471</v>
      </c>
      <c r="B127" s="22">
        <v>3.2</v>
      </c>
      <c r="C127" s="34" t="s">
        <v>209</v>
      </c>
      <c r="D127" s="26" t="s">
        <v>210</v>
      </c>
      <c r="E127" s="26" t="s">
        <v>205</v>
      </c>
      <c r="F127" s="26" t="s">
        <v>206</v>
      </c>
      <c r="G127" s="60">
        <f>_xlfn.IFERROR(VLOOKUP(A127,'MOD MN5 details'!$B:$G,6,FALSE),0)</f>
        <v>0</v>
      </c>
    </row>
    <row r="128" spans="1:7" ht="12.75" outlineLevel="2">
      <c r="A128" s="22" t="s">
        <v>860</v>
      </c>
      <c r="B128" s="22">
        <v>3.2</v>
      </c>
      <c r="C128" s="34" t="s">
        <v>829</v>
      </c>
      <c r="D128" s="26" t="s">
        <v>300</v>
      </c>
      <c r="E128" s="26" t="s">
        <v>205</v>
      </c>
      <c r="F128" s="26" t="s">
        <v>206</v>
      </c>
      <c r="G128" s="60">
        <f>_xlfn.IFERROR(VLOOKUP(A128,'MOD MN5 details'!$B:$G,6,FALSE),0)</f>
        <v>-454300</v>
      </c>
    </row>
    <row r="129" spans="1:7" ht="12.75" outlineLevel="2">
      <c r="A129" s="22" t="s">
        <v>472</v>
      </c>
      <c r="B129" s="22">
        <v>3.2</v>
      </c>
      <c r="C129" s="34" t="s">
        <v>211</v>
      </c>
      <c r="D129" s="26" t="s">
        <v>212</v>
      </c>
      <c r="E129" s="26" t="s">
        <v>205</v>
      </c>
      <c r="F129" s="26" t="s">
        <v>206</v>
      </c>
      <c r="G129" s="60">
        <f>_xlfn.IFERROR(VLOOKUP(A129,'MOD MN5 details'!$B:$G,6,FALSE),0)</f>
        <v>-218000</v>
      </c>
    </row>
    <row r="130" spans="1:7" ht="12.75" outlineLevel="2">
      <c r="A130" s="22" t="s">
        <v>473</v>
      </c>
      <c r="B130" s="22">
        <v>3.2</v>
      </c>
      <c r="C130" s="34" t="s">
        <v>213</v>
      </c>
      <c r="D130" s="26" t="s">
        <v>214</v>
      </c>
      <c r="E130" s="26" t="s">
        <v>205</v>
      </c>
      <c r="F130" s="26" t="s">
        <v>206</v>
      </c>
      <c r="G130" s="60">
        <f>_xlfn.IFERROR(VLOOKUP(A130,'MOD MN5 details'!$B:$G,6,FALSE),0)</f>
        <v>-11836000</v>
      </c>
    </row>
    <row r="131" spans="1:7" ht="12.75" outlineLevel="2">
      <c r="A131" s="22" t="s">
        <v>474</v>
      </c>
      <c r="B131" s="22">
        <v>3.2</v>
      </c>
      <c r="C131" s="34" t="s">
        <v>166</v>
      </c>
      <c r="D131" s="26" t="s">
        <v>585</v>
      </c>
      <c r="E131" s="26" t="s">
        <v>205</v>
      </c>
      <c r="F131" s="26" t="s">
        <v>206</v>
      </c>
      <c r="G131" s="60">
        <f>_xlfn.IFERROR(VLOOKUP(A131,'MOD MN5 details'!$B:$G,6,FALSE),0)</f>
        <v>-907000</v>
      </c>
    </row>
    <row r="132" spans="1:7" ht="12.75" outlineLevel="2">
      <c r="A132" s="22" t="s">
        <v>475</v>
      </c>
      <c r="B132" s="22">
        <v>3.2</v>
      </c>
      <c r="C132" s="34" t="s">
        <v>215</v>
      </c>
      <c r="D132" s="26" t="s">
        <v>216</v>
      </c>
      <c r="E132" s="26" t="s">
        <v>205</v>
      </c>
      <c r="F132" s="26" t="s">
        <v>206</v>
      </c>
      <c r="G132" s="60">
        <f>_xlfn.IFERROR(VLOOKUP(A132,'MOD MN5 details'!$B:$G,6,FALSE),0)</f>
        <v>-759000</v>
      </c>
    </row>
    <row r="133" spans="1:7" ht="12.75" outlineLevel="2">
      <c r="A133" s="22" t="s">
        <v>476</v>
      </c>
      <c r="B133" s="22">
        <v>3.2</v>
      </c>
      <c r="C133" s="34" t="s">
        <v>217</v>
      </c>
      <c r="D133" s="26" t="s">
        <v>218</v>
      </c>
      <c r="E133" s="26" t="s">
        <v>205</v>
      </c>
      <c r="F133" s="26" t="s">
        <v>206</v>
      </c>
      <c r="G133" s="60">
        <f>_xlfn.IFERROR(VLOOKUP(A133,'MOD MN5 details'!$B:$G,6,FALSE),0)</f>
        <v>7971250</v>
      </c>
    </row>
    <row r="134" spans="1:7" ht="12.75" outlineLevel="2">
      <c r="A134" s="22" t="s">
        <v>477</v>
      </c>
      <c r="B134" s="22">
        <v>3.2</v>
      </c>
      <c r="C134" s="34" t="s">
        <v>175</v>
      </c>
      <c r="D134" s="26" t="s">
        <v>176</v>
      </c>
      <c r="E134" s="26" t="s">
        <v>205</v>
      </c>
      <c r="F134" s="26" t="s">
        <v>206</v>
      </c>
      <c r="G134" s="60">
        <f>_xlfn.IFERROR(VLOOKUP(A134,'MOD MN5 details'!$B:$G,6,FALSE),0)</f>
        <v>2225000</v>
      </c>
    </row>
    <row r="135" spans="1:7" ht="12.75" outlineLevel="2">
      <c r="A135" s="22" t="s">
        <v>478</v>
      </c>
      <c r="B135" s="22">
        <v>3.2</v>
      </c>
      <c r="C135" s="34" t="s">
        <v>219</v>
      </c>
      <c r="D135" s="26" t="s">
        <v>220</v>
      </c>
      <c r="E135" s="26" t="s">
        <v>205</v>
      </c>
      <c r="F135" s="26" t="s">
        <v>206</v>
      </c>
      <c r="G135" s="60">
        <f>_xlfn.IFERROR(VLOOKUP(A135,'MOD MN5 details'!$B:$G,6,FALSE),0)</f>
        <v>952000</v>
      </c>
    </row>
    <row r="136" spans="1:7" ht="12.75" outlineLevel="2">
      <c r="A136" s="22" t="s">
        <v>479</v>
      </c>
      <c r="B136" s="22">
        <v>3.2</v>
      </c>
      <c r="C136" s="34" t="s">
        <v>221</v>
      </c>
      <c r="D136" s="26" t="s">
        <v>222</v>
      </c>
      <c r="E136" s="26" t="s">
        <v>205</v>
      </c>
      <c r="F136" s="26" t="s">
        <v>206</v>
      </c>
      <c r="G136" s="60">
        <f>_xlfn.IFERROR(VLOOKUP(A136,'MOD MN5 details'!$B:$G,6,FALSE),0)</f>
        <v>368000</v>
      </c>
    </row>
    <row r="137" spans="1:7" ht="12.75" hidden="1" outlineLevel="2">
      <c r="A137" s="22" t="s">
        <v>480</v>
      </c>
      <c r="B137" s="22">
        <v>3.2</v>
      </c>
      <c r="C137" s="34" t="s">
        <v>223</v>
      </c>
      <c r="D137" s="26" t="s">
        <v>224</v>
      </c>
      <c r="E137" s="26" t="s">
        <v>205</v>
      </c>
      <c r="F137" s="26" t="s">
        <v>206</v>
      </c>
      <c r="G137" s="60">
        <f>_xlfn.IFERROR(VLOOKUP(A137,'MOD MN5 details'!$B:$G,6,FALSE),0)</f>
        <v>0</v>
      </c>
    </row>
    <row r="138" spans="1:7" ht="12.75" hidden="1" outlineLevel="2">
      <c r="A138" s="22" t="s">
        <v>481</v>
      </c>
      <c r="B138" s="22">
        <v>3.2</v>
      </c>
      <c r="C138" s="34" t="s">
        <v>170</v>
      </c>
      <c r="D138" s="26" t="s">
        <v>171</v>
      </c>
      <c r="E138" s="26" t="s">
        <v>205</v>
      </c>
      <c r="F138" s="26" t="s">
        <v>206</v>
      </c>
      <c r="G138" s="60">
        <f>_xlfn.IFERROR(VLOOKUP(A138,'MOD MN5 details'!$B:$G,6,FALSE),0)</f>
        <v>0</v>
      </c>
    </row>
    <row r="139" spans="1:7" ht="12.75" hidden="1" outlineLevel="2">
      <c r="A139" s="22" t="s">
        <v>482</v>
      </c>
      <c r="B139" s="22">
        <v>3.2</v>
      </c>
      <c r="C139" s="34" t="s">
        <v>225</v>
      </c>
      <c r="D139" s="26" t="s">
        <v>226</v>
      </c>
      <c r="E139" s="26" t="s">
        <v>205</v>
      </c>
      <c r="F139" s="26" t="s">
        <v>206</v>
      </c>
      <c r="G139" s="60">
        <f>_xlfn.IFERROR(VLOOKUP(A139,'MOD MN5 details'!$B:$G,6,FALSE),0)</f>
        <v>0</v>
      </c>
    </row>
    <row r="140" spans="1:7" ht="12.75" outlineLevel="2">
      <c r="A140" s="22" t="s">
        <v>483</v>
      </c>
      <c r="B140" s="22">
        <v>3.2</v>
      </c>
      <c r="C140" s="34" t="s">
        <v>227</v>
      </c>
      <c r="D140" s="26" t="s">
        <v>228</v>
      </c>
      <c r="E140" s="26" t="s">
        <v>205</v>
      </c>
      <c r="F140" s="26" t="s">
        <v>206</v>
      </c>
      <c r="G140" s="60">
        <f>_xlfn.IFERROR(VLOOKUP(A140,'MOD MN5 details'!$B:$G,6,FALSE),0)</f>
        <v>1000000</v>
      </c>
    </row>
    <row r="141" spans="1:7" ht="12.75" outlineLevel="2">
      <c r="A141" s="22" t="s">
        <v>484</v>
      </c>
      <c r="B141" s="22">
        <v>3.2</v>
      </c>
      <c r="C141" s="34" t="s">
        <v>229</v>
      </c>
      <c r="D141" s="26" t="s">
        <v>230</v>
      </c>
      <c r="E141" s="26" t="s">
        <v>205</v>
      </c>
      <c r="F141" s="26" t="s">
        <v>206</v>
      </c>
      <c r="G141" s="60">
        <f>_xlfn.IFERROR(VLOOKUP(A141,'MOD MN5 details'!$B:$G,6,FALSE),0)</f>
        <v>547000</v>
      </c>
    </row>
    <row r="142" spans="1:7" ht="12.75" hidden="1" outlineLevel="2">
      <c r="A142" s="22" t="s">
        <v>485</v>
      </c>
      <c r="B142" s="22">
        <v>3.2</v>
      </c>
      <c r="C142" s="34" t="s">
        <v>231</v>
      </c>
      <c r="D142" s="26" t="s">
        <v>232</v>
      </c>
      <c r="E142" s="26" t="s">
        <v>205</v>
      </c>
      <c r="F142" s="26" t="s">
        <v>206</v>
      </c>
      <c r="G142" s="60">
        <f>_xlfn.IFERROR(VLOOKUP(A142,'MOD MN5 details'!$B:$G,6,FALSE),0)</f>
        <v>0</v>
      </c>
    </row>
    <row r="143" spans="1:7" ht="12.75" outlineLevel="2">
      <c r="A143" s="22" t="s">
        <v>558</v>
      </c>
      <c r="B143" s="22">
        <v>3.2</v>
      </c>
      <c r="C143" s="51" t="s">
        <v>552</v>
      </c>
      <c r="D143" s="26" t="s">
        <v>34</v>
      </c>
      <c r="E143" s="26" t="s">
        <v>205</v>
      </c>
      <c r="F143" s="26" t="s">
        <v>206</v>
      </c>
      <c r="G143" s="60">
        <f>_xlfn.IFERROR(VLOOKUP(A143,'MOD MN5 details'!$B:$G,6,FALSE),0)</f>
        <v>-17800</v>
      </c>
    </row>
    <row r="144" spans="1:7" ht="12.75" outlineLevel="2">
      <c r="A144" s="22" t="s">
        <v>559</v>
      </c>
      <c r="B144" s="22">
        <v>3.2</v>
      </c>
      <c r="C144" s="51" t="s">
        <v>553</v>
      </c>
      <c r="D144" s="26" t="s">
        <v>35</v>
      </c>
      <c r="E144" s="26" t="s">
        <v>205</v>
      </c>
      <c r="F144" s="26" t="s">
        <v>206</v>
      </c>
      <c r="G144" s="60">
        <f>_xlfn.IFERROR(VLOOKUP(A144,'MOD MN5 details'!$B:$G,6,FALSE),0)</f>
        <v>17000</v>
      </c>
    </row>
    <row r="145" spans="1:7" ht="12.75" hidden="1" outlineLevel="2">
      <c r="A145" s="22" t="s">
        <v>560</v>
      </c>
      <c r="B145" s="22">
        <v>3.2</v>
      </c>
      <c r="C145" s="51" t="s">
        <v>554</v>
      </c>
      <c r="D145" s="26" t="s">
        <v>589</v>
      </c>
      <c r="E145" s="26" t="s">
        <v>205</v>
      </c>
      <c r="F145" s="26" t="s">
        <v>206</v>
      </c>
      <c r="G145" s="60">
        <f>_xlfn.IFERROR(VLOOKUP(A145,'MOD MN5 details'!$B:$G,6,FALSE),0)</f>
        <v>0</v>
      </c>
    </row>
    <row r="146" spans="1:7" ht="12.75" outlineLevel="2">
      <c r="A146" s="22" t="s">
        <v>561</v>
      </c>
      <c r="B146" s="22">
        <v>3.2</v>
      </c>
      <c r="C146" s="51" t="s">
        <v>555</v>
      </c>
      <c r="D146" s="26" t="s">
        <v>587</v>
      </c>
      <c r="E146" s="26" t="s">
        <v>205</v>
      </c>
      <c r="F146" s="26" t="s">
        <v>206</v>
      </c>
      <c r="G146" s="60">
        <f>_xlfn.IFERROR(VLOOKUP(A146,'MOD MN5 details'!$B:$G,6,FALSE),0)</f>
        <v>58000</v>
      </c>
    </row>
    <row r="147" spans="1:7" ht="12.75" hidden="1" outlineLevel="2">
      <c r="A147" s="22" t="s">
        <v>562</v>
      </c>
      <c r="B147" s="22">
        <v>3.2</v>
      </c>
      <c r="C147" s="51" t="s">
        <v>556</v>
      </c>
      <c r="D147" s="26" t="s">
        <v>590</v>
      </c>
      <c r="E147" s="26" t="s">
        <v>205</v>
      </c>
      <c r="F147" s="26" t="s">
        <v>206</v>
      </c>
      <c r="G147" s="60">
        <f>_xlfn.IFERROR(VLOOKUP(A147,'MOD MN5 details'!$B:$G,6,FALSE),0)</f>
        <v>0</v>
      </c>
    </row>
    <row r="148" spans="1:7" ht="12.75" hidden="1" outlineLevel="2">
      <c r="A148" s="22" t="s">
        <v>563</v>
      </c>
      <c r="B148" s="22">
        <v>3.2</v>
      </c>
      <c r="C148" s="51" t="s">
        <v>557</v>
      </c>
      <c r="D148" s="26" t="s">
        <v>591</v>
      </c>
      <c r="E148" s="26" t="s">
        <v>205</v>
      </c>
      <c r="F148" s="26" t="s">
        <v>206</v>
      </c>
      <c r="G148" s="60">
        <f>_xlfn.IFERROR(VLOOKUP(A148,'MOD MN5 details'!$B:$G,6,FALSE),0)</f>
        <v>0</v>
      </c>
    </row>
    <row r="149" spans="1:7" ht="12.75" outlineLevel="2">
      <c r="A149" s="22" t="s">
        <v>486</v>
      </c>
      <c r="B149" s="22">
        <v>3.2</v>
      </c>
      <c r="C149" s="34" t="s">
        <v>177</v>
      </c>
      <c r="D149" s="26" t="s">
        <v>178</v>
      </c>
      <c r="E149" s="26" t="s">
        <v>233</v>
      </c>
      <c r="F149" s="26" t="s">
        <v>234</v>
      </c>
      <c r="G149" s="60">
        <f>_xlfn.IFERROR(VLOOKUP(A149,'MOD MN5 details'!$B:$G,6,FALSE),0)</f>
        <v>-9178212</v>
      </c>
    </row>
    <row r="150" spans="1:7" ht="12.75" outlineLevel="2">
      <c r="A150" s="22" t="s">
        <v>862</v>
      </c>
      <c r="B150" s="22">
        <v>3.2</v>
      </c>
      <c r="C150" s="34" t="s">
        <v>544</v>
      </c>
      <c r="D150" s="26" t="s">
        <v>212</v>
      </c>
      <c r="E150" s="26" t="s">
        <v>233</v>
      </c>
      <c r="F150" s="26" t="s">
        <v>234</v>
      </c>
      <c r="G150" s="60">
        <f>_xlfn.IFERROR(VLOOKUP(A150,'MOD MN5 details'!$B:$G,6,FALSE),0)</f>
        <v>114000</v>
      </c>
    </row>
    <row r="151" spans="1:7" ht="12.75" outlineLevel="2">
      <c r="A151" s="22" t="s">
        <v>547</v>
      </c>
      <c r="B151" s="22">
        <v>3.2</v>
      </c>
      <c r="C151" s="51" t="s">
        <v>542</v>
      </c>
      <c r="D151" s="26" t="s">
        <v>592</v>
      </c>
      <c r="E151" s="26" t="s">
        <v>237</v>
      </c>
      <c r="F151" s="26" t="s">
        <v>238</v>
      </c>
      <c r="G151" s="60">
        <f>_xlfn.IFERROR(VLOOKUP(A151,'MOD MN5 details'!$B:$G,6,FALSE),0)</f>
        <v>269000</v>
      </c>
    </row>
    <row r="152" spans="1:7" ht="12.75" hidden="1" outlineLevel="2">
      <c r="A152" s="22" t="s">
        <v>548</v>
      </c>
      <c r="B152" s="22">
        <v>3.2</v>
      </c>
      <c r="C152" s="51" t="s">
        <v>549</v>
      </c>
      <c r="D152" s="26" t="s">
        <v>33</v>
      </c>
      <c r="E152" s="26" t="s">
        <v>237</v>
      </c>
      <c r="F152" s="26" t="s">
        <v>238</v>
      </c>
      <c r="G152" s="60">
        <f>_xlfn.IFERROR(VLOOKUP(A152,'MOD MN5 details'!$B:$G,6,FALSE),0)</f>
        <v>0</v>
      </c>
    </row>
    <row r="153" spans="1:7" ht="12.75" outlineLevel="2">
      <c r="A153" s="22" t="s">
        <v>487</v>
      </c>
      <c r="B153" s="22">
        <v>3.2</v>
      </c>
      <c r="C153" s="34" t="s">
        <v>235</v>
      </c>
      <c r="D153" s="26" t="s">
        <v>236</v>
      </c>
      <c r="E153" s="26" t="s">
        <v>237</v>
      </c>
      <c r="F153" s="26" t="s">
        <v>238</v>
      </c>
      <c r="G153" s="60">
        <f>_xlfn.IFERROR(VLOOKUP(A153,'MOD MN5 details'!$B:$G,6,FALSE),0)</f>
        <v>-110000</v>
      </c>
    </row>
    <row r="154" spans="1:7" ht="12.75" outlineLevel="2">
      <c r="A154" s="22" t="s">
        <v>488</v>
      </c>
      <c r="B154" s="22">
        <v>3.2</v>
      </c>
      <c r="C154" s="34" t="s">
        <v>175</v>
      </c>
      <c r="D154" s="26" t="s">
        <v>176</v>
      </c>
      <c r="E154" s="26" t="s">
        <v>237</v>
      </c>
      <c r="F154" s="26" t="s">
        <v>238</v>
      </c>
      <c r="G154" s="60">
        <f>_xlfn.IFERROR(VLOOKUP(A154,'MOD MN5 details'!$B:$G,6,FALSE),0)</f>
        <v>650000</v>
      </c>
    </row>
    <row r="155" spans="1:7" ht="12.75" outlineLevel="2">
      <c r="A155" s="22" t="s">
        <v>489</v>
      </c>
      <c r="B155" s="22">
        <v>3.2</v>
      </c>
      <c r="C155" s="34" t="s">
        <v>193</v>
      </c>
      <c r="D155" s="26" t="s">
        <v>194</v>
      </c>
      <c r="E155" s="26" t="s">
        <v>237</v>
      </c>
      <c r="F155" s="26" t="s">
        <v>238</v>
      </c>
      <c r="G155" s="60">
        <f>_xlfn.IFERROR(VLOOKUP(A155,'MOD MN5 details'!$B:$G,6,FALSE),0)</f>
        <v>-207000</v>
      </c>
    </row>
    <row r="156" spans="1:7" ht="12.75" outlineLevel="2">
      <c r="A156" s="22" t="s">
        <v>857</v>
      </c>
      <c r="B156" s="22">
        <v>3.2</v>
      </c>
      <c r="C156" s="34" t="s">
        <v>221</v>
      </c>
      <c r="D156" s="26" t="s">
        <v>95</v>
      </c>
      <c r="E156" s="26" t="s">
        <v>237</v>
      </c>
      <c r="F156" s="26" t="s">
        <v>238</v>
      </c>
      <c r="G156" s="60">
        <f>_xlfn.IFERROR(VLOOKUP(A156,'MOD MN5 details'!$B:$G,6,FALSE),0)</f>
        <v>700000</v>
      </c>
    </row>
    <row r="157" spans="1:7" ht="12.75" outlineLevel="2">
      <c r="A157" s="22" t="s">
        <v>490</v>
      </c>
      <c r="B157" s="22">
        <v>3.2</v>
      </c>
      <c r="C157" s="34" t="s">
        <v>223</v>
      </c>
      <c r="D157" s="26" t="s">
        <v>224</v>
      </c>
      <c r="E157" s="26" t="s">
        <v>237</v>
      </c>
      <c r="F157" s="26" t="s">
        <v>238</v>
      </c>
      <c r="G157" s="60">
        <f>_xlfn.IFERROR(VLOOKUP(A157,'MOD MN5 details'!$B:$G,6,FALSE),0)</f>
        <v>719000</v>
      </c>
    </row>
    <row r="158" spans="1:7" ht="12.75" outlineLevel="2">
      <c r="A158" s="22" t="s">
        <v>879</v>
      </c>
      <c r="B158" s="22">
        <v>3.2</v>
      </c>
      <c r="C158" s="80" t="s">
        <v>875</v>
      </c>
      <c r="D158" s="26" t="s">
        <v>309</v>
      </c>
      <c r="E158" s="26" t="s">
        <v>237</v>
      </c>
      <c r="F158" s="26" t="s">
        <v>238</v>
      </c>
      <c r="G158" s="60">
        <f>_xlfn.IFERROR(VLOOKUP(A158,'MOD MN5 details'!$B:$G,6,FALSE),0)</f>
        <v>-400000</v>
      </c>
    </row>
    <row r="159" spans="1:7" ht="12.75" outlineLevel="2">
      <c r="A159" s="22" t="s">
        <v>880</v>
      </c>
      <c r="B159" s="22">
        <v>3.2</v>
      </c>
      <c r="C159" s="80" t="s">
        <v>875</v>
      </c>
      <c r="D159" s="26" t="s">
        <v>309</v>
      </c>
      <c r="E159" s="26" t="s">
        <v>237</v>
      </c>
      <c r="F159" s="26" t="s">
        <v>238</v>
      </c>
      <c r="G159" s="60">
        <f>_xlfn.IFERROR(VLOOKUP(A159,'MOD MN5 details'!$B:$G,6,FALSE),0)</f>
        <v>-245000</v>
      </c>
    </row>
    <row r="160" spans="1:7" ht="12.75" outlineLevel="2">
      <c r="A160" s="22" t="s">
        <v>881</v>
      </c>
      <c r="B160" s="22">
        <v>3.2</v>
      </c>
      <c r="C160" s="80" t="s">
        <v>882</v>
      </c>
      <c r="D160" s="26" t="s">
        <v>883</v>
      </c>
      <c r="E160" s="26" t="s">
        <v>237</v>
      </c>
      <c r="F160" s="26" t="s">
        <v>238</v>
      </c>
      <c r="G160" s="60">
        <f>_xlfn.IFERROR(VLOOKUP(A160,'MOD MN5 details'!$B:$G,6,FALSE),0)</f>
        <v>50000</v>
      </c>
    </row>
    <row r="161" spans="1:7" ht="12.75" outlineLevel="2">
      <c r="A161" s="22" t="s">
        <v>878</v>
      </c>
      <c r="B161" s="22">
        <v>3.2</v>
      </c>
      <c r="C161" s="51" t="s">
        <v>552</v>
      </c>
      <c r="D161" s="26" t="s">
        <v>34</v>
      </c>
      <c r="E161" s="26" t="s">
        <v>237</v>
      </c>
      <c r="F161" s="26" t="s">
        <v>238</v>
      </c>
      <c r="G161" s="60">
        <f>_xlfn.IFERROR(VLOOKUP(A161,'MOD MN5 details'!$B:$G,6,FALSE),0)</f>
        <v>28700</v>
      </c>
    </row>
    <row r="162" spans="1:7" ht="12.75" outlineLevel="2">
      <c r="A162" s="22" t="s">
        <v>877</v>
      </c>
      <c r="B162" s="22">
        <v>3.2</v>
      </c>
      <c r="C162" s="34" t="s">
        <v>223</v>
      </c>
      <c r="D162" s="26" t="s">
        <v>224</v>
      </c>
      <c r="E162" s="52" t="s">
        <v>837</v>
      </c>
      <c r="F162" s="26" t="s">
        <v>884</v>
      </c>
      <c r="G162" s="60">
        <f>_xlfn.IFERROR(VLOOKUP(A162,'MOD MN5 details'!$B:$G,6,FALSE),0)</f>
        <v>-22000</v>
      </c>
    </row>
    <row r="163" spans="1:7" ht="15.75" outlineLevel="2" thickBot="1">
      <c r="A163" s="81" t="s">
        <v>876</v>
      </c>
      <c r="B163" s="22">
        <v>3.2</v>
      </c>
      <c r="C163" s="34" t="s">
        <v>546</v>
      </c>
      <c r="D163" s="26" t="s">
        <v>593</v>
      </c>
      <c r="E163" s="26" t="s">
        <v>431</v>
      </c>
      <c r="F163" s="26" t="s">
        <v>46</v>
      </c>
      <c r="G163" s="60">
        <f>_xlfn.IFERROR(VLOOKUP(A163,'MOD MN5 details'!$B:$G,6,FALSE),0)</f>
        <v>-700000</v>
      </c>
    </row>
    <row r="164" spans="1:7" ht="15.75" hidden="1" outlineLevel="2" thickBot="1">
      <c r="A164" s="22" t="str">
        <f>CONCATENATE(C164,E164,F164)</f>
        <v>80600551Administrative Charges</v>
      </c>
      <c r="B164" s="22">
        <v>3.2</v>
      </c>
      <c r="C164" s="51" t="s">
        <v>550</v>
      </c>
      <c r="D164" s="26" t="s">
        <v>218</v>
      </c>
      <c r="E164" s="52" t="s">
        <v>438</v>
      </c>
      <c r="F164" s="26" t="s">
        <v>893</v>
      </c>
      <c r="G164" s="60">
        <f>_xlfn.IFERROR(VLOOKUP(A164,'MOD MN5 details'!$B:$G,6,FALSE),0)</f>
        <v>0</v>
      </c>
    </row>
    <row r="165" spans="1:7" ht="15.75" outlineLevel="1" collapsed="1" thickTop="1">
      <c r="A165" s="22" t="s">
        <v>357</v>
      </c>
      <c r="B165" s="21" t="s">
        <v>239</v>
      </c>
      <c r="C165" s="34"/>
      <c r="D165" s="26"/>
      <c r="E165" s="41" t="s">
        <v>240</v>
      </c>
      <c r="F165" s="39"/>
      <c r="G165" s="63">
        <f>SUBTOTAL(9,G121:G164)</f>
        <v>-19918362</v>
      </c>
    </row>
    <row r="166" spans="1:7" ht="12.75" outlineLevel="1">
      <c r="A166" s="22" t="s">
        <v>319</v>
      </c>
      <c r="B166" s="21"/>
      <c r="C166" s="34"/>
      <c r="D166" s="26"/>
      <c r="E166" s="37"/>
      <c r="F166" s="26"/>
      <c r="G166" s="64"/>
    </row>
    <row r="167" spans="1:7" ht="12.75" outlineLevel="1">
      <c r="A167" s="22" t="s">
        <v>319</v>
      </c>
      <c r="B167" s="21"/>
      <c r="C167" s="34"/>
      <c r="D167" s="37" t="s">
        <v>87</v>
      </c>
      <c r="E167" s="37"/>
      <c r="F167" s="26"/>
      <c r="G167" s="64"/>
    </row>
    <row r="168" spans="1:7" ht="12.75" outlineLevel="2">
      <c r="A168" s="22" t="s">
        <v>491</v>
      </c>
      <c r="B168" s="22">
        <v>3.3</v>
      </c>
      <c r="C168" s="34" t="s">
        <v>94</v>
      </c>
      <c r="D168" s="26" t="s">
        <v>95</v>
      </c>
      <c r="E168" s="26" t="s">
        <v>241</v>
      </c>
      <c r="F168" s="26" t="s">
        <v>242</v>
      </c>
      <c r="G168" s="59">
        <f>VLOOKUP(A168,'MOD MN5 details'!$B:$G,6,FALSE)</f>
        <v>-49165481</v>
      </c>
    </row>
    <row r="169" spans="1:7" ht="15.75" outlineLevel="2" thickBot="1">
      <c r="A169" s="22" t="s">
        <v>492</v>
      </c>
      <c r="B169" s="22">
        <v>3.3</v>
      </c>
      <c r="C169" s="34" t="s">
        <v>94</v>
      </c>
      <c r="D169" s="26" t="s">
        <v>95</v>
      </c>
      <c r="E169" s="26" t="s">
        <v>243</v>
      </c>
      <c r="F169" s="26" t="s">
        <v>244</v>
      </c>
      <c r="G169" s="60">
        <f>VLOOKUP(A169,'MOD MN5 details'!$B:$G,6,FALSE)</f>
        <v>-21000000</v>
      </c>
    </row>
    <row r="170" spans="1:7" ht="15.75" outlineLevel="1" thickTop="1">
      <c r="A170" s="22" t="s">
        <v>358</v>
      </c>
      <c r="B170" s="21" t="s">
        <v>245</v>
      </c>
      <c r="C170" s="34"/>
      <c r="D170" s="26"/>
      <c r="E170" s="41" t="s">
        <v>246</v>
      </c>
      <c r="F170" s="39"/>
      <c r="G170" s="63">
        <f>SUBTOTAL(9,G168:G169)</f>
        <v>-70165481</v>
      </c>
    </row>
    <row r="171" spans="1:7" ht="12.75" outlineLevel="1">
      <c r="A171" s="22" t="s">
        <v>319</v>
      </c>
      <c r="B171" s="21"/>
      <c r="C171" s="34"/>
      <c r="D171" s="26"/>
      <c r="E171" s="26"/>
      <c r="F171" s="26"/>
      <c r="G171" s="60"/>
    </row>
    <row r="172" spans="1:7" ht="12.75" outlineLevel="1">
      <c r="A172" s="22" t="s">
        <v>319</v>
      </c>
      <c r="B172" s="21"/>
      <c r="C172" s="34"/>
      <c r="D172" s="37" t="s">
        <v>88</v>
      </c>
      <c r="E172" s="26"/>
      <c r="F172" s="26"/>
      <c r="G172" s="60"/>
    </row>
    <row r="173" spans="1:7" ht="12.75" hidden="1" outlineLevel="2">
      <c r="A173" s="22" t="s">
        <v>493</v>
      </c>
      <c r="B173" s="22">
        <v>3.4</v>
      </c>
      <c r="C173" s="34" t="s">
        <v>94</v>
      </c>
      <c r="D173" s="26" t="s">
        <v>95</v>
      </c>
      <c r="E173" s="26" t="s">
        <v>247</v>
      </c>
      <c r="F173" s="26" t="s">
        <v>248</v>
      </c>
      <c r="G173" s="59">
        <f>_xlfn.IFERROR(VLOOKUP(A173,'MOD MN5 details'!$B:$G,6,FALSE),0)</f>
        <v>0</v>
      </c>
    </row>
    <row r="174" spans="1:7" ht="12.75" hidden="1" outlineLevel="2">
      <c r="A174" s="22" t="s">
        <v>564</v>
      </c>
      <c r="B174" s="22">
        <v>3.4</v>
      </c>
      <c r="C174" s="51" t="s">
        <v>540</v>
      </c>
      <c r="D174" s="26" t="s">
        <v>19</v>
      </c>
      <c r="E174" s="26" t="s">
        <v>247</v>
      </c>
      <c r="F174" s="26" t="s">
        <v>248</v>
      </c>
      <c r="G174" s="60">
        <f>_xlfn.IFERROR(VLOOKUP(A174,'MOD MN5 details'!$B:$G,6,FALSE),0)</f>
        <v>0</v>
      </c>
    </row>
    <row r="175" spans="1:7" ht="12.75" hidden="1" outlineLevel="2">
      <c r="A175" s="22" t="s">
        <v>494</v>
      </c>
      <c r="B175" s="22">
        <v>3.4</v>
      </c>
      <c r="C175" s="34" t="s">
        <v>249</v>
      </c>
      <c r="D175" s="26" t="s">
        <v>33</v>
      </c>
      <c r="E175" s="26" t="s">
        <v>247</v>
      </c>
      <c r="F175" s="26" t="s">
        <v>248</v>
      </c>
      <c r="G175" s="60">
        <f>_xlfn.IFERROR(VLOOKUP(A175,'MOD MN5 details'!$B:$G,6,FALSE),0)</f>
        <v>0</v>
      </c>
    </row>
    <row r="176" spans="1:7" ht="12.75" outlineLevel="2">
      <c r="A176" s="22" t="s">
        <v>566</v>
      </c>
      <c r="B176" s="22">
        <v>3.4</v>
      </c>
      <c r="C176" s="51" t="s">
        <v>565</v>
      </c>
      <c r="D176" s="26" t="s">
        <v>585</v>
      </c>
      <c r="E176" s="26" t="s">
        <v>423</v>
      </c>
      <c r="F176" s="26" t="s">
        <v>248</v>
      </c>
      <c r="G176" s="59">
        <f>_xlfn.IFERROR(VLOOKUP(A176,'MOD MN5 details'!$B:$G,6,FALSE),0)</f>
        <v>5101000</v>
      </c>
    </row>
    <row r="177" spans="1:7" ht="12.75" hidden="1" outlineLevel="2">
      <c r="A177" s="22" t="s">
        <v>567</v>
      </c>
      <c r="B177" s="22">
        <v>3.4</v>
      </c>
      <c r="C177" s="51" t="s">
        <v>550</v>
      </c>
      <c r="D177" s="26" t="s">
        <v>218</v>
      </c>
      <c r="E177" s="26" t="s">
        <v>423</v>
      </c>
      <c r="F177" s="26" t="s">
        <v>317</v>
      </c>
      <c r="G177" s="60">
        <f>_xlfn.IFERROR(VLOOKUP(A177,'MOD MN5 details'!$B:$G,6,FALSE),0)</f>
        <v>0</v>
      </c>
    </row>
    <row r="178" spans="1:7" ht="12.75" hidden="1" outlineLevel="2">
      <c r="A178" s="22" t="s">
        <v>495</v>
      </c>
      <c r="B178" s="22">
        <v>3.4</v>
      </c>
      <c r="C178" s="34" t="s">
        <v>175</v>
      </c>
      <c r="D178" s="26" t="s">
        <v>176</v>
      </c>
      <c r="E178" s="26" t="s">
        <v>247</v>
      </c>
      <c r="F178" s="26" t="s">
        <v>248</v>
      </c>
      <c r="G178" s="60">
        <f>_xlfn.IFERROR(VLOOKUP(A178,'MOD MN5 details'!$B:$G,6,FALSE),0)</f>
        <v>0</v>
      </c>
    </row>
    <row r="179" spans="1:7" ht="12.75" outlineLevel="2">
      <c r="A179" s="22" t="s">
        <v>496</v>
      </c>
      <c r="B179" s="22">
        <v>3.4</v>
      </c>
      <c r="C179" s="34" t="s">
        <v>250</v>
      </c>
      <c r="D179" s="26" t="s">
        <v>251</v>
      </c>
      <c r="E179" s="26" t="s">
        <v>247</v>
      </c>
      <c r="F179" s="26" t="s">
        <v>248</v>
      </c>
      <c r="G179" s="60">
        <f>_xlfn.IFERROR(VLOOKUP(A179,'MOD MN5 details'!$B:$G,6,FALSE),0)</f>
        <v>-5010000</v>
      </c>
    </row>
    <row r="180" spans="1:7" ht="12.75" hidden="1" outlineLevel="2">
      <c r="A180" s="22" t="s">
        <v>497</v>
      </c>
      <c r="B180" s="22">
        <v>3.4</v>
      </c>
      <c r="C180" s="34" t="s">
        <v>252</v>
      </c>
      <c r="D180" s="26" t="s">
        <v>587</v>
      </c>
      <c r="E180" s="26" t="s">
        <v>247</v>
      </c>
      <c r="F180" s="26" t="s">
        <v>248</v>
      </c>
      <c r="G180" s="60">
        <f>_xlfn.IFERROR(VLOOKUP(A180,'MOD MN5 details'!$B:$G,6,FALSE),0)</f>
        <v>0</v>
      </c>
    </row>
    <row r="181" spans="1:7" ht="12.75" outlineLevel="2">
      <c r="A181" s="22" t="s">
        <v>498</v>
      </c>
      <c r="B181" s="22">
        <v>3.4</v>
      </c>
      <c r="C181" s="34" t="s">
        <v>221</v>
      </c>
      <c r="D181" s="26" t="s">
        <v>222</v>
      </c>
      <c r="E181" s="26" t="s">
        <v>247</v>
      </c>
      <c r="F181" s="26" t="s">
        <v>248</v>
      </c>
      <c r="G181" s="60">
        <f>_xlfn.IFERROR(VLOOKUP(A181,'MOD MN5 details'!$B:$G,6,FALSE),0)</f>
        <v>4250000</v>
      </c>
    </row>
    <row r="182" spans="1:7" ht="12.75" outlineLevel="2">
      <c r="A182" s="22" t="s">
        <v>499</v>
      </c>
      <c r="B182" s="22">
        <v>3.4</v>
      </c>
      <c r="C182" s="34" t="s">
        <v>170</v>
      </c>
      <c r="D182" s="26" t="s">
        <v>588</v>
      </c>
      <c r="E182" s="26" t="s">
        <v>247</v>
      </c>
      <c r="F182" s="26" t="s">
        <v>248</v>
      </c>
      <c r="G182" s="60">
        <f>_xlfn.IFERROR(VLOOKUP(A182,'MOD MN5 details'!$B:$G,6,FALSE),0)</f>
        <v>2624000</v>
      </c>
    </row>
    <row r="183" spans="1:7" ht="12.75" outlineLevel="2">
      <c r="A183" s="22" t="s">
        <v>500</v>
      </c>
      <c r="B183" s="22">
        <v>3.4</v>
      </c>
      <c r="C183" s="34" t="s">
        <v>221</v>
      </c>
      <c r="D183" s="26" t="s">
        <v>222</v>
      </c>
      <c r="E183" s="26" t="s">
        <v>253</v>
      </c>
      <c r="F183" s="26" t="s">
        <v>254</v>
      </c>
      <c r="G183" s="60">
        <f>_xlfn.IFERROR(VLOOKUP(A183,'MOD MN5 details'!$B:$G,6,FALSE),0)</f>
        <v>-2813000</v>
      </c>
    </row>
    <row r="184" spans="1:7" ht="12.75" hidden="1" outlineLevel="2">
      <c r="A184" s="22" t="s">
        <v>501</v>
      </c>
      <c r="B184" s="22">
        <v>3.4</v>
      </c>
      <c r="C184" s="34" t="s">
        <v>250</v>
      </c>
      <c r="D184" s="26" t="s">
        <v>251</v>
      </c>
      <c r="E184" s="26" t="s">
        <v>255</v>
      </c>
      <c r="F184" s="26" t="s">
        <v>256</v>
      </c>
      <c r="G184" s="60">
        <f>_xlfn.IFERROR(VLOOKUP(A184,'MOD MN5 details'!$B:$G,6,FALSE),0)</f>
        <v>0</v>
      </c>
    </row>
    <row r="185" spans="1:7" ht="12.75" hidden="1" outlineLevel="2">
      <c r="A185" s="22" t="s">
        <v>502</v>
      </c>
      <c r="B185" s="22">
        <v>3.4</v>
      </c>
      <c r="C185" s="34" t="s">
        <v>221</v>
      </c>
      <c r="D185" s="26" t="s">
        <v>222</v>
      </c>
      <c r="E185" s="26" t="s">
        <v>255</v>
      </c>
      <c r="F185" s="26" t="s">
        <v>256</v>
      </c>
      <c r="G185" s="60">
        <f>_xlfn.IFERROR(VLOOKUP(A185,'MOD MN5 details'!$B:$G,6,FALSE),0)</f>
        <v>0</v>
      </c>
    </row>
    <row r="186" spans="1:7" ht="12.75" hidden="1" outlineLevel="2">
      <c r="A186" s="22" t="s">
        <v>503</v>
      </c>
      <c r="B186" s="22">
        <v>3.4</v>
      </c>
      <c r="C186" s="34" t="s">
        <v>257</v>
      </c>
      <c r="D186" s="26" t="s">
        <v>258</v>
      </c>
      <c r="E186" s="26" t="s">
        <v>259</v>
      </c>
      <c r="F186" s="26" t="s">
        <v>260</v>
      </c>
      <c r="G186" s="60">
        <f>_xlfn.IFERROR(VLOOKUP(A186,'MOD MN5 details'!$B:$G,6,FALSE),0)</f>
        <v>0</v>
      </c>
    </row>
    <row r="187" spans="1:7" ht="12.75" hidden="1" outlineLevel="2">
      <c r="A187" s="22" t="s">
        <v>504</v>
      </c>
      <c r="B187" s="22">
        <v>3.4</v>
      </c>
      <c r="C187" s="34" t="s">
        <v>261</v>
      </c>
      <c r="D187" s="26" t="s">
        <v>262</v>
      </c>
      <c r="E187" s="26" t="s">
        <v>259</v>
      </c>
      <c r="F187" s="26" t="s">
        <v>260</v>
      </c>
      <c r="G187" s="60">
        <f>_xlfn.IFERROR(VLOOKUP(A187,'MOD MN5 details'!$B:$G,6,FALSE),0)</f>
        <v>0</v>
      </c>
    </row>
    <row r="188" spans="1:7" ht="12.75" outlineLevel="2">
      <c r="A188" s="22" t="s">
        <v>505</v>
      </c>
      <c r="B188" s="22">
        <v>3.4</v>
      </c>
      <c r="C188" s="34" t="s">
        <v>263</v>
      </c>
      <c r="D188" s="26" t="s">
        <v>264</v>
      </c>
      <c r="E188" s="26" t="s">
        <v>259</v>
      </c>
      <c r="F188" s="26" t="s">
        <v>260</v>
      </c>
      <c r="G188" s="60">
        <f>_xlfn.IFERROR(VLOOKUP(A188,'MOD MN5 details'!$B:$G,6,FALSE),0)</f>
        <v>185000</v>
      </c>
    </row>
    <row r="189" spans="1:7" ht="15.75" outlineLevel="2" thickBot="1">
      <c r="A189" s="22" t="s">
        <v>506</v>
      </c>
      <c r="B189" s="22">
        <v>3.4</v>
      </c>
      <c r="C189" s="34" t="s">
        <v>265</v>
      </c>
      <c r="D189" s="26" t="s">
        <v>266</v>
      </c>
      <c r="E189" s="26" t="s">
        <v>259</v>
      </c>
      <c r="F189" s="26" t="s">
        <v>260</v>
      </c>
      <c r="G189" s="60">
        <f>_xlfn.IFERROR(VLOOKUP(A189,'MOD MN5 details'!$B:$G,6,FALSE),0)</f>
        <v>4000</v>
      </c>
    </row>
    <row r="190" spans="1:7" ht="15.75" outlineLevel="1" thickTop="1">
      <c r="A190" s="22" t="s">
        <v>359</v>
      </c>
      <c r="B190" s="21" t="s">
        <v>267</v>
      </c>
      <c r="C190" s="34"/>
      <c r="D190" s="26"/>
      <c r="E190" s="41" t="s">
        <v>268</v>
      </c>
      <c r="F190" s="39"/>
      <c r="G190" s="63">
        <f>SUBTOTAL(9,G173:G189)</f>
        <v>4341000</v>
      </c>
    </row>
    <row r="191" spans="1:7" ht="12.75" outlineLevel="1">
      <c r="A191" s="22" t="s">
        <v>319</v>
      </c>
      <c r="B191" s="21"/>
      <c r="C191" s="34"/>
      <c r="D191" s="26"/>
      <c r="E191" s="26"/>
      <c r="F191" s="26"/>
      <c r="G191" s="60"/>
    </row>
    <row r="192" spans="1:7" ht="12.75" outlineLevel="1">
      <c r="A192" s="22" t="s">
        <v>319</v>
      </c>
      <c r="B192" s="21"/>
      <c r="C192" s="34"/>
      <c r="D192" s="37" t="s">
        <v>89</v>
      </c>
      <c r="E192" s="26"/>
      <c r="F192" s="26"/>
      <c r="G192" s="60"/>
    </row>
    <row r="193" spans="1:7" ht="12.75" hidden="1" outlineLevel="2">
      <c r="A193" s="22" t="s">
        <v>507</v>
      </c>
      <c r="B193" s="22">
        <v>3.5</v>
      </c>
      <c r="C193" s="34" t="s">
        <v>94</v>
      </c>
      <c r="D193" s="26" t="s">
        <v>95</v>
      </c>
      <c r="E193" s="26" t="s">
        <v>269</v>
      </c>
      <c r="F193" s="26" t="s">
        <v>270</v>
      </c>
      <c r="G193" s="60">
        <f>_xlfn.IFERROR(VLOOKUP(A193,'MOD MN5 details'!$B:$G,6,FALSE),0)</f>
        <v>0</v>
      </c>
    </row>
    <row r="194" spans="1:7" ht="12.75" hidden="1" outlineLevel="2">
      <c r="A194" s="22" t="s">
        <v>582</v>
      </c>
      <c r="B194" s="22">
        <v>3.5</v>
      </c>
      <c r="C194" s="34" t="s">
        <v>543</v>
      </c>
      <c r="D194" s="26" t="s">
        <v>29</v>
      </c>
      <c r="E194" s="26" t="s">
        <v>428</v>
      </c>
      <c r="F194" s="26" t="s">
        <v>55</v>
      </c>
      <c r="G194" s="60">
        <f>_xlfn.IFERROR(VLOOKUP(A194,'MOD MN5 details'!$B:$G,6,FALSE),0)</f>
        <v>0</v>
      </c>
    </row>
    <row r="195" spans="1:7" ht="12.75" outlineLevel="2">
      <c r="A195" s="22" t="s">
        <v>583</v>
      </c>
      <c r="B195" s="22">
        <v>3.5</v>
      </c>
      <c r="C195" s="51" t="s">
        <v>575</v>
      </c>
      <c r="D195" s="26" t="s">
        <v>272</v>
      </c>
      <c r="E195" s="26" t="s">
        <v>436</v>
      </c>
      <c r="F195" s="26" t="s">
        <v>42</v>
      </c>
      <c r="G195" s="59">
        <f>_xlfn.IFERROR(VLOOKUP(A195,'MOD MN5 details'!$B:$G,6,FALSE),0)</f>
        <v>-3445388</v>
      </c>
    </row>
    <row r="196" spans="1:7" ht="12.75" outlineLevel="2">
      <c r="A196" s="22" t="s">
        <v>584</v>
      </c>
      <c r="B196" s="22">
        <v>3.5</v>
      </c>
      <c r="C196" s="51" t="s">
        <v>575</v>
      </c>
      <c r="D196" s="26" t="s">
        <v>272</v>
      </c>
      <c r="E196" s="26" t="s">
        <v>437</v>
      </c>
      <c r="F196" s="26" t="s">
        <v>43</v>
      </c>
      <c r="G196" s="60">
        <f>_xlfn.IFERROR(VLOOKUP(A196,'MOD MN5 details'!$B:$G,6,FALSE),0)</f>
        <v>-5204690</v>
      </c>
    </row>
    <row r="197" spans="1:7" ht="12.75" outlineLevel="2">
      <c r="A197" s="22" t="s">
        <v>508</v>
      </c>
      <c r="B197" s="22">
        <v>3.5</v>
      </c>
      <c r="C197" s="34" t="s">
        <v>271</v>
      </c>
      <c r="D197" s="26" t="s">
        <v>272</v>
      </c>
      <c r="E197" s="26" t="s">
        <v>273</v>
      </c>
      <c r="F197" s="26" t="s">
        <v>274</v>
      </c>
      <c r="G197" s="60">
        <f>_xlfn.IFERROR(VLOOKUP(A197,'MOD MN5 details'!$B:$G,6,FALSE),0)</f>
        <v>-2409618</v>
      </c>
    </row>
    <row r="198" spans="1:7" ht="12.75" outlineLevel="2">
      <c r="A198" s="22" t="s">
        <v>509</v>
      </c>
      <c r="B198" s="22">
        <v>3.5</v>
      </c>
      <c r="C198" s="34" t="s">
        <v>217</v>
      </c>
      <c r="D198" s="26" t="s">
        <v>218</v>
      </c>
      <c r="E198" s="26" t="s">
        <v>273</v>
      </c>
      <c r="F198" s="26" t="s">
        <v>274</v>
      </c>
      <c r="G198" s="60">
        <f>_xlfn.IFERROR(VLOOKUP(A198,'MOD MN5 details'!$B:$G,6,FALSE),0)</f>
        <v>2489000</v>
      </c>
    </row>
    <row r="199" spans="1:7" ht="12.75" outlineLevel="2">
      <c r="A199" s="22" t="s">
        <v>510</v>
      </c>
      <c r="B199" s="22">
        <v>3.5</v>
      </c>
      <c r="C199" s="34" t="s">
        <v>219</v>
      </c>
      <c r="D199" s="26" t="s">
        <v>220</v>
      </c>
      <c r="E199" s="26" t="s">
        <v>273</v>
      </c>
      <c r="F199" s="26" t="s">
        <v>274</v>
      </c>
      <c r="G199" s="60">
        <f>_xlfn.IFERROR(VLOOKUP(A199,'MOD MN5 details'!$B:$G,6,FALSE),0)</f>
        <v>1335000</v>
      </c>
    </row>
    <row r="200" spans="1:7" ht="15.75" outlineLevel="2" thickBot="1">
      <c r="A200" s="22" t="s">
        <v>511</v>
      </c>
      <c r="B200" s="22">
        <v>3.5</v>
      </c>
      <c r="C200" s="34" t="s">
        <v>223</v>
      </c>
      <c r="D200" s="26" t="s">
        <v>224</v>
      </c>
      <c r="E200" s="26" t="s">
        <v>273</v>
      </c>
      <c r="F200" s="26" t="s">
        <v>274</v>
      </c>
      <c r="G200" s="60">
        <f>_xlfn.IFERROR(VLOOKUP(A200,'MOD MN5 details'!$B:$G,6,FALSE),0)</f>
        <v>-1867000</v>
      </c>
    </row>
    <row r="201" spans="1:7" ht="15.75" hidden="1" outlineLevel="2" thickBot="1">
      <c r="A201" s="22" t="s">
        <v>512</v>
      </c>
      <c r="B201" s="22">
        <v>3.5</v>
      </c>
      <c r="C201" s="34" t="s">
        <v>179</v>
      </c>
      <c r="D201" s="26" t="s">
        <v>180</v>
      </c>
      <c r="E201" s="26" t="s">
        <v>273</v>
      </c>
      <c r="F201" s="26" t="s">
        <v>274</v>
      </c>
      <c r="G201" s="60">
        <f>_xlfn.IFERROR(VLOOKUP(A201,'MOD MN5 details'!$B:$G,6,FALSE),0)</f>
        <v>0</v>
      </c>
    </row>
    <row r="202" spans="1:7" ht="15.75" outlineLevel="1" collapsed="1" thickTop="1">
      <c r="A202" s="22" t="s">
        <v>360</v>
      </c>
      <c r="B202" s="21" t="s">
        <v>275</v>
      </c>
      <c r="C202" s="34"/>
      <c r="D202" s="26"/>
      <c r="E202" s="41" t="s">
        <v>276</v>
      </c>
      <c r="F202" s="39"/>
      <c r="G202" s="63">
        <f>SUBTOTAL(9,G193:G201)</f>
        <v>-9102696</v>
      </c>
    </row>
    <row r="203" spans="1:7" ht="12.75" outlineLevel="1">
      <c r="A203" s="22" t="s">
        <v>319</v>
      </c>
      <c r="B203" s="21"/>
      <c r="C203" s="34"/>
      <c r="D203" s="26"/>
      <c r="E203" s="37"/>
      <c r="F203" s="26"/>
      <c r="G203" s="60"/>
    </row>
    <row r="204" spans="1:7" ht="12.75" outlineLevel="1">
      <c r="A204" s="22" t="s">
        <v>319</v>
      </c>
      <c r="B204" s="21"/>
      <c r="C204" s="34"/>
      <c r="D204" s="37" t="s">
        <v>90</v>
      </c>
      <c r="E204" s="37"/>
      <c r="F204" s="26"/>
      <c r="G204" s="60"/>
    </row>
    <row r="205" spans="1:7" ht="12.75" outlineLevel="2">
      <c r="A205" s="22" t="s">
        <v>513</v>
      </c>
      <c r="B205" s="22">
        <v>3.6</v>
      </c>
      <c r="C205" s="34" t="s">
        <v>207</v>
      </c>
      <c r="D205" s="26" t="s">
        <v>208</v>
      </c>
      <c r="E205" s="26" t="s">
        <v>277</v>
      </c>
      <c r="F205" s="26" t="s">
        <v>278</v>
      </c>
      <c r="G205" s="59">
        <f>_xlfn.IFERROR(VLOOKUP(A205,'MOD MN5 details'!$B:$G,6,FALSE),0)</f>
        <v>-1230000</v>
      </c>
    </row>
    <row r="206" spans="1:7" ht="12.75" outlineLevel="2">
      <c r="A206" s="22" t="s">
        <v>514</v>
      </c>
      <c r="B206" s="22">
        <v>3.6</v>
      </c>
      <c r="C206" s="34" t="s">
        <v>221</v>
      </c>
      <c r="D206" s="26" t="s">
        <v>222</v>
      </c>
      <c r="E206" s="26" t="s">
        <v>277</v>
      </c>
      <c r="F206" s="26" t="s">
        <v>278</v>
      </c>
      <c r="G206" s="60">
        <f>_xlfn.IFERROR(VLOOKUP(A206,'MOD MN5 details'!$B:$G,6,FALSE),0)</f>
        <v>-20000</v>
      </c>
    </row>
    <row r="207" spans="1:7" ht="12.75" outlineLevel="2">
      <c r="A207" s="22" t="s">
        <v>515</v>
      </c>
      <c r="B207" s="22">
        <v>3.6</v>
      </c>
      <c r="C207" s="34" t="s">
        <v>221</v>
      </c>
      <c r="D207" s="26" t="s">
        <v>222</v>
      </c>
      <c r="E207" s="26" t="s">
        <v>279</v>
      </c>
      <c r="F207" s="26" t="s">
        <v>280</v>
      </c>
      <c r="G207" s="60">
        <f>_xlfn.IFERROR(VLOOKUP(A207,'MOD MN5 details'!$B:$G,6,FALSE),0)</f>
        <v>120000</v>
      </c>
    </row>
    <row r="208" spans="1:7" ht="15.75" outlineLevel="2" thickBot="1">
      <c r="A208" s="22" t="s">
        <v>516</v>
      </c>
      <c r="B208" s="22">
        <v>3.6</v>
      </c>
      <c r="C208" s="34" t="s">
        <v>207</v>
      </c>
      <c r="D208" s="26" t="s">
        <v>208</v>
      </c>
      <c r="E208" s="26" t="s">
        <v>281</v>
      </c>
      <c r="F208" s="26" t="s">
        <v>282</v>
      </c>
      <c r="G208" s="60">
        <f>_xlfn.IFERROR(VLOOKUP(A208,'MOD MN5 details'!$B:$G,6,FALSE),0)</f>
        <v>30000</v>
      </c>
    </row>
    <row r="209" spans="1:7" ht="15.75" outlineLevel="1" thickTop="1">
      <c r="A209" s="22" t="s">
        <v>361</v>
      </c>
      <c r="B209" s="21" t="s">
        <v>283</v>
      </c>
      <c r="C209" s="34"/>
      <c r="D209" s="26"/>
      <c r="E209" s="41" t="s">
        <v>284</v>
      </c>
      <c r="F209" s="39"/>
      <c r="G209" s="63">
        <f>SUBTOTAL(9,G205:G208)</f>
        <v>-1100000</v>
      </c>
    </row>
    <row r="210" spans="1:7" ht="12.75" outlineLevel="1">
      <c r="A210" s="22" t="s">
        <v>319</v>
      </c>
      <c r="B210" s="21"/>
      <c r="C210" s="34"/>
      <c r="D210" s="26"/>
      <c r="E210" s="37"/>
      <c r="F210" s="26"/>
      <c r="G210" s="60"/>
    </row>
    <row r="211" spans="1:7" ht="12.75" outlineLevel="1">
      <c r="A211" s="22" t="s">
        <v>319</v>
      </c>
      <c r="B211" s="21"/>
      <c r="C211" s="34"/>
      <c r="D211" s="37" t="s">
        <v>91</v>
      </c>
      <c r="E211" s="37"/>
      <c r="F211" s="26"/>
      <c r="G211" s="60"/>
    </row>
    <row r="212" spans="1:7" ht="12.75" outlineLevel="2">
      <c r="A212" s="71" t="s">
        <v>517</v>
      </c>
      <c r="B212" s="71">
        <v>3.7</v>
      </c>
      <c r="C212" s="74" t="s">
        <v>217</v>
      </c>
      <c r="D212" s="73" t="s">
        <v>218</v>
      </c>
      <c r="E212" s="73" t="s">
        <v>285</v>
      </c>
      <c r="F212" s="73" t="s">
        <v>286</v>
      </c>
      <c r="G212" s="59">
        <f>_xlfn.IFERROR(VLOOKUP(A212,'MOD MN5 details'!$B:$G,6,FALSE),0)</f>
        <v>30845000</v>
      </c>
    </row>
    <row r="213" spans="1:7" ht="12.75" hidden="1" outlineLevel="2">
      <c r="A213" s="71" t="s">
        <v>518</v>
      </c>
      <c r="B213" s="71">
        <v>3.7</v>
      </c>
      <c r="C213" s="74" t="s">
        <v>223</v>
      </c>
      <c r="D213" s="73" t="s">
        <v>224</v>
      </c>
      <c r="E213" s="73" t="s">
        <v>287</v>
      </c>
      <c r="F213" s="73" t="s">
        <v>288</v>
      </c>
      <c r="G213" s="60">
        <f>_xlfn.IFERROR(VLOOKUP(A213,'MOD MN5 details'!$B:$G,6,FALSE),0)</f>
        <v>0</v>
      </c>
    </row>
    <row r="214" spans="1:7" ht="12.75" outlineLevel="2">
      <c r="A214" s="22" t="s">
        <v>519</v>
      </c>
      <c r="B214" s="22">
        <v>3.7</v>
      </c>
      <c r="C214" s="34" t="s">
        <v>223</v>
      </c>
      <c r="D214" s="26" t="s">
        <v>224</v>
      </c>
      <c r="E214" s="26" t="s">
        <v>289</v>
      </c>
      <c r="F214" s="26" t="s">
        <v>290</v>
      </c>
      <c r="G214" s="60">
        <f>_xlfn.IFERROR(VLOOKUP(A214,'MOD MN5 details'!$B:$G,6,FALSE),0)</f>
        <v>10985000</v>
      </c>
    </row>
    <row r="215" spans="1:7" ht="12.75" outlineLevel="2">
      <c r="A215" s="71" t="s">
        <v>859</v>
      </c>
      <c r="B215" s="71">
        <v>3.7</v>
      </c>
      <c r="C215" s="72" t="s">
        <v>542</v>
      </c>
      <c r="D215" s="73" t="s">
        <v>592</v>
      </c>
      <c r="E215" s="73" t="s">
        <v>441</v>
      </c>
      <c r="F215" s="73" t="s">
        <v>45</v>
      </c>
      <c r="G215" s="60">
        <f>_xlfn.IFERROR(VLOOKUP(A215,'MOD MN5 details'!$B:$G,6,FALSE),0)</f>
        <v>268000</v>
      </c>
    </row>
    <row r="216" spans="1:7" ht="12.75" hidden="1" outlineLevel="2">
      <c r="A216" s="22" t="s">
        <v>520</v>
      </c>
      <c r="B216" s="22">
        <v>3.7</v>
      </c>
      <c r="C216" s="34" t="s">
        <v>189</v>
      </c>
      <c r="D216" s="26" t="s">
        <v>190</v>
      </c>
      <c r="E216" s="26" t="s">
        <v>291</v>
      </c>
      <c r="F216" s="26" t="s">
        <v>292</v>
      </c>
      <c r="G216" s="60">
        <f>_xlfn.IFERROR(VLOOKUP(A216,'MOD MN5 details'!$B:$G,6,FALSE),0)</f>
        <v>0</v>
      </c>
    </row>
    <row r="217" spans="1:7" ht="12.75" hidden="1" outlineLevel="2">
      <c r="A217" s="22" t="s">
        <v>521</v>
      </c>
      <c r="B217" s="22">
        <v>3.7</v>
      </c>
      <c r="C217" s="34" t="s">
        <v>223</v>
      </c>
      <c r="D217" s="26" t="s">
        <v>224</v>
      </c>
      <c r="E217" s="26" t="s">
        <v>291</v>
      </c>
      <c r="F217" s="26" t="s">
        <v>292</v>
      </c>
      <c r="G217" s="60">
        <f>_xlfn.IFERROR(VLOOKUP(A217,'MOD MN5 details'!$B:$G,6,FALSE),0)</f>
        <v>0</v>
      </c>
    </row>
    <row r="218" spans="1:7" ht="12.75" hidden="1" outlineLevel="2">
      <c r="A218" s="22" t="s">
        <v>522</v>
      </c>
      <c r="B218" s="22">
        <v>3.7</v>
      </c>
      <c r="C218" s="34" t="s">
        <v>170</v>
      </c>
      <c r="D218" s="26" t="s">
        <v>171</v>
      </c>
      <c r="E218" s="26" t="s">
        <v>291</v>
      </c>
      <c r="F218" s="26" t="s">
        <v>292</v>
      </c>
      <c r="G218" s="60">
        <f>_xlfn.IFERROR(VLOOKUP(A218,'MOD MN5 details'!$B:$G,6,FALSE),0)</f>
        <v>0</v>
      </c>
    </row>
    <row r="219" spans="1:7" ht="12.75" outlineLevel="2">
      <c r="A219" s="22" t="s">
        <v>580</v>
      </c>
      <c r="B219" s="22">
        <v>3.7</v>
      </c>
      <c r="C219" s="51" t="s">
        <v>544</v>
      </c>
      <c r="D219" s="26" t="s">
        <v>212</v>
      </c>
      <c r="E219" s="26" t="s">
        <v>430</v>
      </c>
      <c r="F219" s="26" t="s">
        <v>894</v>
      </c>
      <c r="G219" s="60">
        <f>_xlfn.IFERROR(VLOOKUP(A219,'MOD MN5 details'!$B:$G,6,FALSE),0)</f>
        <v>3200000</v>
      </c>
    </row>
    <row r="220" spans="1:7" ht="12.75" hidden="1" outlineLevel="2">
      <c r="A220" s="22" t="s">
        <v>581</v>
      </c>
      <c r="B220" s="22">
        <v>3.7</v>
      </c>
      <c r="C220" s="51" t="s">
        <v>565</v>
      </c>
      <c r="D220" s="26" t="s">
        <v>585</v>
      </c>
      <c r="E220" s="26" t="s">
        <v>422</v>
      </c>
      <c r="F220" s="26" t="s">
        <v>48</v>
      </c>
      <c r="G220" s="60">
        <f>_xlfn.IFERROR(VLOOKUP(A220,'MOD MN5 details'!$B:$G,6,FALSE),0)</f>
        <v>0</v>
      </c>
    </row>
    <row r="221" spans="1:7" ht="12.75" outlineLevel="2">
      <c r="A221" s="22" t="s">
        <v>523</v>
      </c>
      <c r="B221" s="22">
        <v>3.7</v>
      </c>
      <c r="C221" s="34" t="s">
        <v>94</v>
      </c>
      <c r="D221" s="26" t="s">
        <v>95</v>
      </c>
      <c r="E221" s="26" t="s">
        <v>293</v>
      </c>
      <c r="F221" s="26" t="s">
        <v>294</v>
      </c>
      <c r="G221" s="60">
        <f>_xlfn.IFERROR(VLOOKUP(A221,'MOD MN5 details'!$B:$G,6,FALSE),0)</f>
        <v>-7273000</v>
      </c>
    </row>
    <row r="222" spans="1:7" ht="12.75" hidden="1" outlineLevel="2">
      <c r="A222" s="22" t="s">
        <v>524</v>
      </c>
      <c r="B222" s="22">
        <v>3.7</v>
      </c>
      <c r="C222" s="34" t="s">
        <v>207</v>
      </c>
      <c r="D222" s="26" t="s">
        <v>208</v>
      </c>
      <c r="E222" s="26" t="s">
        <v>293</v>
      </c>
      <c r="F222" s="26" t="s">
        <v>294</v>
      </c>
      <c r="G222" s="60">
        <f>_xlfn.IFERROR(VLOOKUP(A222,'MOD MN5 details'!$B:$G,6,FALSE),0)</f>
        <v>0</v>
      </c>
    </row>
    <row r="223" spans="1:7" ht="12.75" hidden="1" outlineLevel="2">
      <c r="A223" s="22" t="s">
        <v>525</v>
      </c>
      <c r="B223" s="22">
        <v>3.7</v>
      </c>
      <c r="C223" s="34" t="s">
        <v>295</v>
      </c>
      <c r="D223" s="26" t="s">
        <v>594</v>
      </c>
      <c r="E223" s="26" t="s">
        <v>293</v>
      </c>
      <c r="F223" s="26" t="s">
        <v>294</v>
      </c>
      <c r="G223" s="60">
        <f>_xlfn.IFERROR(VLOOKUP(A223,'MOD MN5 details'!$B:$G,6,FALSE),0)</f>
        <v>0</v>
      </c>
    </row>
    <row r="224" spans="1:7" ht="12.75" outlineLevel="2">
      <c r="A224" s="75" t="s">
        <v>526</v>
      </c>
      <c r="B224" s="71">
        <v>3.7</v>
      </c>
      <c r="C224" s="74" t="s">
        <v>211</v>
      </c>
      <c r="D224" s="73" t="s">
        <v>212</v>
      </c>
      <c r="E224" s="73" t="s">
        <v>296</v>
      </c>
      <c r="F224" s="73" t="s">
        <v>297</v>
      </c>
      <c r="G224" s="60">
        <f>_xlfn.IFERROR(VLOOKUP(A224,'MOD MN5 details'!$B:$G,6,FALSE),0)</f>
        <v>-3500000</v>
      </c>
    </row>
    <row r="225" spans="1:7" ht="12.75" outlineLevel="2">
      <c r="A225" s="71" t="s">
        <v>578</v>
      </c>
      <c r="B225" s="71">
        <v>3.7</v>
      </c>
      <c r="C225" s="72" t="s">
        <v>38</v>
      </c>
      <c r="D225" s="73" t="s">
        <v>95</v>
      </c>
      <c r="E225" s="73" t="s">
        <v>422</v>
      </c>
      <c r="F225" s="73" t="s">
        <v>58</v>
      </c>
      <c r="G225" s="60">
        <f>_xlfn.IFERROR(VLOOKUP(A225,'MOD MN5 details'!$B:$G,6,FALSE),0)</f>
        <v>-100000000</v>
      </c>
    </row>
    <row r="226" spans="1:7" ht="12.75" outlineLevel="2">
      <c r="A226" s="71" t="s">
        <v>858</v>
      </c>
      <c r="B226" s="71">
        <v>3.7</v>
      </c>
      <c r="C226" s="72" t="s">
        <v>38</v>
      </c>
      <c r="D226" s="73" t="s">
        <v>95</v>
      </c>
      <c r="E226" s="73" t="s">
        <v>422</v>
      </c>
      <c r="F226" s="73" t="s">
        <v>895</v>
      </c>
      <c r="G226" s="60">
        <f>_xlfn.IFERROR(VLOOKUP(A226,'MOD MN5 details'!$B:$G,6,FALSE),0)</f>
        <v>-7273000</v>
      </c>
    </row>
    <row r="227" spans="1:7" ht="12.75" hidden="1" outlineLevel="2">
      <c r="A227" s="22" t="s">
        <v>531</v>
      </c>
      <c r="B227" s="22">
        <v>3.7</v>
      </c>
      <c r="C227" s="34" t="s">
        <v>303</v>
      </c>
      <c r="D227" s="26" t="s">
        <v>304</v>
      </c>
      <c r="E227" s="26" t="s">
        <v>298</v>
      </c>
      <c r="F227" s="26" t="s">
        <v>305</v>
      </c>
      <c r="G227" s="60">
        <f>_xlfn.IFERROR(VLOOKUP(A227,'MOD MN5 details'!$B:$G,6,FALSE),0)</f>
        <v>0</v>
      </c>
    </row>
    <row r="228" spans="1:7" ht="12.75" outlineLevel="2">
      <c r="A228" s="71" t="s">
        <v>527</v>
      </c>
      <c r="B228" s="71">
        <v>3.7</v>
      </c>
      <c r="C228" s="74" t="s">
        <v>94</v>
      </c>
      <c r="D228" s="73" t="s">
        <v>95</v>
      </c>
      <c r="E228" s="73" t="s">
        <v>298</v>
      </c>
      <c r="F228" s="73" t="s">
        <v>299</v>
      </c>
      <c r="G228" s="60">
        <f>_xlfn.IFERROR(VLOOKUP(A228,'MOD MN5 details'!$B:$G,6,FALSE),0)</f>
        <v>19454000</v>
      </c>
    </row>
    <row r="229" spans="1:7" ht="12.75" outlineLevel="2">
      <c r="A229" s="71" t="s">
        <v>579</v>
      </c>
      <c r="B229" s="71">
        <v>3.7</v>
      </c>
      <c r="C229" s="72" t="s">
        <v>542</v>
      </c>
      <c r="D229" s="73" t="s">
        <v>592</v>
      </c>
      <c r="E229" s="73" t="s">
        <v>422</v>
      </c>
      <c r="F229" s="73" t="s">
        <v>44</v>
      </c>
      <c r="G229" s="60">
        <f>_xlfn.IFERROR(VLOOKUP(A229,'MOD MN5 details'!$B:$G,6,FALSE),0)</f>
        <v>23000</v>
      </c>
    </row>
    <row r="230" spans="1:7" ht="12.75" outlineLevel="2">
      <c r="A230" s="71" t="s">
        <v>869</v>
      </c>
      <c r="B230" s="71">
        <v>3.7</v>
      </c>
      <c r="C230" s="77">
        <v>72</v>
      </c>
      <c r="D230" s="73" t="s">
        <v>186</v>
      </c>
      <c r="E230" s="73" t="s">
        <v>298</v>
      </c>
      <c r="F230" s="73" t="s">
        <v>299</v>
      </c>
      <c r="G230" s="60">
        <f>_xlfn.IFERROR(VLOOKUP(A230,'MOD MN5 details'!$B:$G,6,FALSE),0)</f>
        <v>-273000</v>
      </c>
    </row>
    <row r="231" spans="1:7" ht="12.75" outlineLevel="2">
      <c r="A231" s="71" t="s">
        <v>870</v>
      </c>
      <c r="B231" s="71">
        <v>3.7</v>
      </c>
      <c r="C231" s="78">
        <v>136</v>
      </c>
      <c r="D231" s="73" t="s">
        <v>871</v>
      </c>
      <c r="E231" s="73" t="s">
        <v>422</v>
      </c>
      <c r="F231" s="73" t="s">
        <v>44</v>
      </c>
      <c r="G231" s="60">
        <f>_xlfn.IFERROR(VLOOKUP(A231,'MOD MN5 details'!$B:$G,6,FALSE),0)</f>
        <v>77000</v>
      </c>
    </row>
    <row r="232" spans="1:7" ht="12.75" outlineLevel="2">
      <c r="A232" s="71" t="s">
        <v>528</v>
      </c>
      <c r="B232" s="71">
        <v>3.7</v>
      </c>
      <c r="C232" s="74" t="s">
        <v>211</v>
      </c>
      <c r="D232" s="73" t="s">
        <v>212</v>
      </c>
      <c r="E232" s="73" t="s">
        <v>298</v>
      </c>
      <c r="F232" s="73" t="s">
        <v>299</v>
      </c>
      <c r="G232" s="60">
        <f>_xlfn.IFERROR(VLOOKUP(A232,'MOD MN5 details'!$B:$G,6,FALSE),0)</f>
        <v>-250000</v>
      </c>
    </row>
    <row r="233" spans="1:7" ht="12.75" outlineLevel="2">
      <c r="A233" s="22" t="s">
        <v>529</v>
      </c>
      <c r="B233" s="22">
        <v>3.7</v>
      </c>
      <c r="C233" s="34" t="s">
        <v>301</v>
      </c>
      <c r="D233" s="26" t="s">
        <v>302</v>
      </c>
      <c r="E233" s="26" t="s">
        <v>298</v>
      </c>
      <c r="F233" s="26" t="s">
        <v>299</v>
      </c>
      <c r="G233" s="60">
        <f>_xlfn.IFERROR(VLOOKUP(A233,'MOD MN5 details'!$B:$G,6,FALSE),0)</f>
        <v>-2863336</v>
      </c>
    </row>
    <row r="234" spans="1:7" ht="12.75" hidden="1" outlineLevel="2">
      <c r="A234" s="22" t="s">
        <v>530</v>
      </c>
      <c r="B234" s="22">
        <v>3.7</v>
      </c>
      <c r="C234" s="34" t="s">
        <v>185</v>
      </c>
      <c r="D234" s="26" t="s">
        <v>593</v>
      </c>
      <c r="E234" s="26" t="s">
        <v>298</v>
      </c>
      <c r="F234" s="26" t="s">
        <v>299</v>
      </c>
      <c r="G234" s="60">
        <f>_xlfn.IFERROR(VLOOKUP(A234,'MOD MN5 details'!$B:$G,6,FALSE),0)</f>
        <v>0</v>
      </c>
    </row>
    <row r="235" spans="1:7" ht="12.75" outlineLevel="2">
      <c r="A235" s="22" t="s">
        <v>532</v>
      </c>
      <c r="B235" s="22">
        <v>3.7</v>
      </c>
      <c r="C235" s="34" t="s">
        <v>306</v>
      </c>
      <c r="D235" s="26" t="s">
        <v>307</v>
      </c>
      <c r="E235" s="26" t="s">
        <v>298</v>
      </c>
      <c r="F235" s="26" t="s">
        <v>299</v>
      </c>
      <c r="G235" s="60">
        <f>_xlfn.IFERROR(VLOOKUP(A235,'MOD MN5 details'!$B:$G,6,FALSE),0)</f>
        <v>-12800</v>
      </c>
    </row>
    <row r="236" spans="1:7" ht="12.75" outlineLevel="2">
      <c r="A236" s="22" t="s">
        <v>533</v>
      </c>
      <c r="B236" s="22">
        <v>3.7</v>
      </c>
      <c r="C236" s="34" t="s">
        <v>166</v>
      </c>
      <c r="D236" s="26" t="s">
        <v>167</v>
      </c>
      <c r="E236" s="26" t="s">
        <v>298</v>
      </c>
      <c r="F236" s="26" t="s">
        <v>299</v>
      </c>
      <c r="G236" s="60">
        <f>_xlfn.IFERROR(VLOOKUP(A236,'MOD MN5 details'!$B:$G,6,FALSE),0)</f>
        <v>41000</v>
      </c>
    </row>
    <row r="237" spans="1:7" ht="12.75" outlineLevel="2">
      <c r="A237" s="22" t="s">
        <v>534</v>
      </c>
      <c r="B237" s="22">
        <v>3.7</v>
      </c>
      <c r="C237" s="34" t="s">
        <v>271</v>
      </c>
      <c r="D237" s="26" t="s">
        <v>272</v>
      </c>
      <c r="E237" s="26" t="s">
        <v>298</v>
      </c>
      <c r="F237" s="26" t="s">
        <v>299</v>
      </c>
      <c r="G237" s="60">
        <f>_xlfn.IFERROR(VLOOKUP(A237,'MOD MN5 details'!$B:$G,6,FALSE),0)</f>
        <v>-37439067</v>
      </c>
    </row>
    <row r="238" spans="1:7" ht="12.75" outlineLevel="2">
      <c r="A238" s="22" t="s">
        <v>535</v>
      </c>
      <c r="B238" s="22">
        <v>3.7</v>
      </c>
      <c r="C238" s="34" t="s">
        <v>217</v>
      </c>
      <c r="D238" s="26" t="s">
        <v>218</v>
      </c>
      <c r="E238" s="26" t="s">
        <v>298</v>
      </c>
      <c r="F238" s="26" t="s">
        <v>299</v>
      </c>
      <c r="G238" s="60">
        <f>_xlfn.IFERROR(VLOOKUP(A238,'MOD MN5 details'!$B:$G,6,FALSE),0)</f>
        <v>715000</v>
      </c>
    </row>
    <row r="239" spans="1:7" ht="12.75" outlineLevel="2">
      <c r="A239" s="22" t="s">
        <v>872</v>
      </c>
      <c r="B239" s="22">
        <v>3.7</v>
      </c>
      <c r="C239" s="76">
        <v>826</v>
      </c>
      <c r="D239" s="26" t="s">
        <v>220</v>
      </c>
      <c r="E239" s="26" t="s">
        <v>298</v>
      </c>
      <c r="F239" s="26" t="s">
        <v>299</v>
      </c>
      <c r="G239" s="60">
        <f>_xlfn.IFERROR(VLOOKUP(A239,'MOD MN5 details'!$B:$G,6,FALSE),0)</f>
        <v>-300000</v>
      </c>
    </row>
    <row r="240" spans="1:7" ht="12.75" outlineLevel="2">
      <c r="A240" s="22" t="s">
        <v>873</v>
      </c>
      <c r="B240" s="22">
        <v>3.7</v>
      </c>
      <c r="C240" s="76">
        <v>841</v>
      </c>
      <c r="D240" s="26" t="s">
        <v>178</v>
      </c>
      <c r="E240" s="26" t="s">
        <v>298</v>
      </c>
      <c r="F240" s="26" t="s">
        <v>299</v>
      </c>
      <c r="G240" s="60">
        <f>_xlfn.IFERROR(VLOOKUP(A240,'MOD MN5 details'!$B:$G,6,FALSE),0)</f>
        <v>150000</v>
      </c>
    </row>
    <row r="241" spans="1:7" ht="12.75" outlineLevel="2">
      <c r="A241" s="22" t="s">
        <v>536</v>
      </c>
      <c r="B241" s="22">
        <v>3.7</v>
      </c>
      <c r="C241" s="34" t="s">
        <v>221</v>
      </c>
      <c r="D241" s="26" t="s">
        <v>222</v>
      </c>
      <c r="E241" s="26" t="s">
        <v>298</v>
      </c>
      <c r="F241" s="26" t="s">
        <v>299</v>
      </c>
      <c r="G241" s="60">
        <f>_xlfn.IFERROR(VLOOKUP(A241,'MOD MN5 details'!$B:$G,6,FALSE),0)</f>
        <v>475000</v>
      </c>
    </row>
    <row r="242" spans="1:7" ht="12.75" outlineLevel="2">
      <c r="A242" s="22" t="s">
        <v>537</v>
      </c>
      <c r="B242" s="22">
        <v>3.7</v>
      </c>
      <c r="C242" s="34" t="s">
        <v>308</v>
      </c>
      <c r="D242" s="26" t="s">
        <v>309</v>
      </c>
      <c r="E242" s="26" t="s">
        <v>298</v>
      </c>
      <c r="F242" s="26" t="s">
        <v>299</v>
      </c>
      <c r="G242" s="60">
        <f>_xlfn.IFERROR(VLOOKUP(A242,'MOD MN5 details'!$B:$G,6,FALSE),0)</f>
        <v>-12150000</v>
      </c>
    </row>
    <row r="243" spans="1:7" ht="12.75" outlineLevel="2">
      <c r="A243" s="22" t="s">
        <v>538</v>
      </c>
      <c r="B243" s="22">
        <v>3.7</v>
      </c>
      <c r="C243" s="34" t="s">
        <v>223</v>
      </c>
      <c r="D243" s="26" t="s">
        <v>224</v>
      </c>
      <c r="E243" s="26" t="s">
        <v>298</v>
      </c>
      <c r="F243" s="26" t="s">
        <v>299</v>
      </c>
      <c r="G243" s="60">
        <f>_xlfn.IFERROR(VLOOKUP(A243,'MOD MN5 details'!$B:$G,6,FALSE),0)</f>
        <v>19000</v>
      </c>
    </row>
    <row r="244" spans="1:7" ht="15.75" outlineLevel="2" thickBot="1">
      <c r="A244" s="22" t="s">
        <v>539</v>
      </c>
      <c r="B244" s="22">
        <v>3.7</v>
      </c>
      <c r="C244" s="34" t="s">
        <v>179</v>
      </c>
      <c r="D244" s="26" t="s">
        <v>180</v>
      </c>
      <c r="E244" s="26" t="s">
        <v>298</v>
      </c>
      <c r="F244" s="26" t="s">
        <v>299</v>
      </c>
      <c r="G244" s="60">
        <f>_xlfn.IFERROR(VLOOKUP(A244,'MOD MN5 details'!$B:$G,6,FALSE),0)</f>
        <v>-3656000</v>
      </c>
    </row>
    <row r="245" spans="2:7" ht="15.75" outlineLevel="1" thickTop="1">
      <c r="B245" s="21"/>
      <c r="C245" s="34"/>
      <c r="D245" s="26"/>
      <c r="E245" s="38" t="s">
        <v>310</v>
      </c>
      <c r="F245" s="41"/>
      <c r="G245" s="63">
        <f>SUBTOTAL(9,G212:G244)</f>
        <v>-108738203</v>
      </c>
    </row>
    <row r="246" spans="2:7" ht="15.75" outlineLevel="1" thickBot="1">
      <c r="B246" s="21"/>
      <c r="C246" s="34"/>
      <c r="D246" s="26"/>
      <c r="E246" s="36"/>
      <c r="F246" s="26"/>
      <c r="G246" s="64"/>
    </row>
    <row r="247" spans="2:7" ht="15.75" outlineLevel="1" thickTop="1">
      <c r="B247" s="21"/>
      <c r="C247" s="34"/>
      <c r="D247" s="26"/>
      <c r="E247" s="32" t="s">
        <v>92</v>
      </c>
      <c r="F247" s="39"/>
      <c r="G247" s="61">
        <f>SUBTOTAL(9,G92:G245)</f>
        <v>-182360040</v>
      </c>
    </row>
    <row r="248" spans="2:7" ht="15.75" thickBot="1">
      <c r="B248" s="21"/>
      <c r="C248" s="34"/>
      <c r="D248" s="26"/>
      <c r="E248" s="42"/>
      <c r="F248" s="29"/>
      <c r="G248" s="65"/>
    </row>
    <row r="249" spans="4:7" ht="15.75" thickTop="1">
      <c r="D249" s="26"/>
      <c r="E249" s="32" t="s">
        <v>93</v>
      </c>
      <c r="F249" s="39"/>
      <c r="G249" s="61">
        <f>SUBTOTAL(9,G45:G244)</f>
        <v>1440312960</v>
      </c>
    </row>
    <row r="250" spans="4:7" ht="12.75">
      <c r="D250" s="26"/>
      <c r="E250" s="26"/>
      <c r="F250" s="26"/>
      <c r="G250" s="60"/>
    </row>
    <row r="251" spans="4:7" ht="12.75">
      <c r="D251" s="26"/>
      <c r="E251" s="26"/>
      <c r="F251" s="26"/>
      <c r="G251" s="60"/>
    </row>
    <row r="252" spans="4:7" ht="12.75">
      <c r="D252" s="26"/>
      <c r="E252" s="26"/>
      <c r="F252" s="26"/>
      <c r="G252" s="60"/>
    </row>
    <row r="253" spans="4:7" ht="12.75">
      <c r="D253" s="26"/>
      <c r="E253" s="26"/>
      <c r="F253" s="26"/>
      <c r="G253" s="60"/>
    </row>
    <row r="254" spans="4:7" ht="12.75">
      <c r="D254" s="26"/>
      <c r="E254" s="26"/>
      <c r="F254" s="26"/>
      <c r="G254" s="60"/>
    </row>
    <row r="255" spans="4:7" ht="12.75">
      <c r="D255" s="26"/>
      <c r="E255" s="26"/>
      <c r="F255" s="26"/>
      <c r="G255" s="60"/>
    </row>
    <row r="256" spans="4:7" ht="12.75">
      <c r="D256" s="26"/>
      <c r="E256" s="26"/>
      <c r="F256" s="26"/>
      <c r="G256" s="60"/>
    </row>
    <row r="257" spans="4:7" ht="12.75">
      <c r="D257" s="26"/>
      <c r="E257" s="26"/>
      <c r="F257" s="26"/>
      <c r="G257" s="60"/>
    </row>
    <row r="258" spans="4:7" ht="12.75">
      <c r="D258" s="26"/>
      <c r="E258" s="26"/>
      <c r="F258" s="26"/>
      <c r="G258" s="60"/>
    </row>
    <row r="259" spans="4:7" ht="12.75">
      <c r="D259" s="26"/>
      <c r="E259" s="26"/>
      <c r="F259" s="26"/>
      <c r="G259" s="60"/>
    </row>
    <row r="260" spans="4:7" ht="12.75">
      <c r="D260" s="26"/>
      <c r="E260" s="26"/>
      <c r="F260" s="26"/>
      <c r="G260" s="60"/>
    </row>
    <row r="261" spans="4:7" ht="12.75">
      <c r="D261" s="26"/>
      <c r="E261" s="26"/>
      <c r="F261" s="26"/>
      <c r="G261" s="60"/>
    </row>
    <row r="262" spans="4:7" ht="12.75">
      <c r="D262" s="26"/>
      <c r="E262" s="26"/>
      <c r="F262" s="26"/>
      <c r="G262" s="60"/>
    </row>
    <row r="263" spans="4:7" ht="12.75">
      <c r="D263" s="26"/>
      <c r="E263" s="26"/>
      <c r="F263" s="26"/>
      <c r="G263" s="60"/>
    </row>
    <row r="264" spans="4:7" ht="12.75">
      <c r="D264" s="26"/>
      <c r="E264" s="26"/>
      <c r="F264" s="26"/>
      <c r="G264" s="60"/>
    </row>
    <row r="265" spans="4:7" ht="12.75">
      <c r="D265" s="26"/>
      <c r="E265" s="26"/>
      <c r="F265" s="26"/>
      <c r="G265" s="60"/>
    </row>
    <row r="266" spans="4:7" ht="12.75">
      <c r="D266" s="26"/>
      <c r="E266" s="26"/>
      <c r="F266" s="26"/>
      <c r="G266" s="60"/>
    </row>
    <row r="267" spans="4:7" ht="12.75">
      <c r="D267" s="26"/>
      <c r="E267" s="26"/>
      <c r="F267" s="26"/>
      <c r="G267" s="60"/>
    </row>
    <row r="268" spans="4:7" ht="12.75">
      <c r="D268" s="26"/>
      <c r="E268" s="26"/>
      <c r="F268" s="26"/>
      <c r="G268" s="60"/>
    </row>
    <row r="269" spans="4:7" ht="12.75">
      <c r="D269" s="26"/>
      <c r="E269" s="26"/>
      <c r="F269" s="26"/>
      <c r="G269" s="60"/>
    </row>
    <row r="270" spans="4:7" ht="12.75">
      <c r="D270" s="26"/>
      <c r="E270" s="26"/>
      <c r="F270" s="26"/>
      <c r="G270" s="60"/>
    </row>
    <row r="271" spans="4:7" ht="12.75">
      <c r="D271" s="26"/>
      <c r="E271" s="26"/>
      <c r="F271" s="26"/>
      <c r="G271" s="60"/>
    </row>
    <row r="272" spans="4:7" ht="12.75">
      <c r="D272" s="26"/>
      <c r="E272" s="26"/>
      <c r="F272" s="26"/>
      <c r="G272" s="60"/>
    </row>
    <row r="273" spans="4:7" ht="12.75">
      <c r="D273" s="26"/>
      <c r="E273" s="26"/>
      <c r="F273" s="26"/>
      <c r="G273" s="60"/>
    </row>
    <row r="274" spans="4:7" ht="12.75">
      <c r="D274" s="26"/>
      <c r="E274" s="26"/>
      <c r="F274" s="26"/>
      <c r="G274" s="60"/>
    </row>
    <row r="275" spans="4:7" ht="12.75">
      <c r="D275" s="26"/>
      <c r="E275" s="26"/>
      <c r="F275" s="26"/>
      <c r="G275" s="60"/>
    </row>
    <row r="276" spans="4:7" ht="12.75">
      <c r="D276" s="26"/>
      <c r="E276" s="26"/>
      <c r="F276" s="26"/>
      <c r="G276" s="60"/>
    </row>
    <row r="277" spans="4:7" ht="12.75">
      <c r="D277" s="26"/>
      <c r="E277" s="26"/>
      <c r="F277" s="26"/>
      <c r="G277" s="60"/>
    </row>
    <row r="278" spans="4:7" ht="12.75">
      <c r="D278" s="26"/>
      <c r="E278" s="26"/>
      <c r="F278" s="26"/>
      <c r="G278" s="60"/>
    </row>
    <row r="279" spans="4:7" ht="12.75">
      <c r="D279" s="26"/>
      <c r="E279" s="26"/>
      <c r="F279" s="26"/>
      <c r="G279" s="60"/>
    </row>
    <row r="280" spans="4:7" ht="12.75">
      <c r="D280" s="26"/>
      <c r="E280" s="26"/>
      <c r="F280" s="26"/>
      <c r="G280" s="60"/>
    </row>
    <row r="281" spans="4:7" ht="12.75">
      <c r="D281" s="26"/>
      <c r="E281" s="26"/>
      <c r="F281" s="26"/>
      <c r="G281" s="60"/>
    </row>
    <row r="282" spans="4:7" ht="12.75">
      <c r="D282" s="26"/>
      <c r="E282" s="26"/>
      <c r="F282" s="26"/>
      <c r="G282" s="60"/>
    </row>
  </sheetData>
  <printOptions/>
  <pageMargins left="0.25" right="0.25" top="0.75" bottom="0.75" header="0.3" footer="0.3"/>
  <pageSetup fitToHeight="999" horizontalDpi="600" verticalDpi="600" orientation="portrait" scale="90" r:id="rId1"/>
  <headerFooter>
    <oddHeader>&amp;C&amp;"Times New Roman,Bold"&amp;16Exhibit B&amp;14
Changes in Revenue by Revenue Source</oddHeader>
    <oddFooter>&amp;CPage &amp;P</oddFooter>
  </headerFooter>
  <rowBreaks count="5" manualBreakCount="5">
    <brk id="43" max="16383" man="1"/>
    <brk id="89" max="16383" man="1"/>
    <brk id="119" max="16383" man="1"/>
    <brk id="166" max="16383" man="1"/>
    <brk id="2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W127"/>
  <sheetViews>
    <sheetView showGridLines="0" workbookViewId="0" topLeftCell="A1">
      <pane ySplit="2" topLeftCell="A48" activePane="bottomLeft" state="frozen"/>
      <selection pane="bottomLeft" activeCell="H62" sqref="H62"/>
    </sheetView>
  </sheetViews>
  <sheetFormatPr defaultColWidth="9.140625" defaultRowHeight="12.75" outlineLevelCol="1"/>
  <cols>
    <col min="1" max="1" width="4.00390625" style="10" hidden="1" customWidth="1" outlineLevel="1"/>
    <col min="2" max="2" width="30.28125" style="10" hidden="1" customWidth="1" outlineLevel="1"/>
    <col min="3" max="3" width="5.28125" style="7" customWidth="1"/>
    <col min="4" max="4" width="6.8515625" style="5" bestFit="1" customWidth="1"/>
    <col min="5" max="5" width="6.7109375" style="5" bestFit="1" customWidth="1"/>
    <col min="6" max="6" width="32.421875" style="94" bestFit="1" customWidth="1"/>
    <col min="7" max="7" width="16.57421875" style="18" bestFit="1" customWidth="1"/>
    <col min="8" max="8" width="26.140625" style="7" bestFit="1" customWidth="1" collapsed="1"/>
    <col min="9" max="9" width="32.7109375" style="20" hidden="1" customWidth="1" outlineLevel="1"/>
    <col min="10" max="257" width="9.140625" style="5" customWidth="1"/>
  </cols>
  <sheetData>
    <row r="1" ht="12.75">
      <c r="G1" s="18">
        <f>SUBTOTAL(9,G3:G125)</f>
        <v>3062985960</v>
      </c>
    </row>
    <row r="2" spans="1:10" s="16" customFormat="1" ht="12.75" thickBot="1">
      <c r="A2" s="14"/>
      <c r="B2" s="14"/>
      <c r="C2" s="14" t="s">
        <v>52</v>
      </c>
      <c r="D2" s="14" t="s">
        <v>61</v>
      </c>
      <c r="E2" s="14" t="s">
        <v>62</v>
      </c>
      <c r="F2" s="14" t="s">
        <v>53</v>
      </c>
      <c r="G2" s="17" t="s">
        <v>40</v>
      </c>
      <c r="H2" s="15" t="s">
        <v>39</v>
      </c>
      <c r="I2" s="15" t="s">
        <v>838</v>
      </c>
      <c r="J2" s="16" t="s">
        <v>551</v>
      </c>
    </row>
    <row r="3" spans="1:9" s="1" customFormat="1" ht="12.75">
      <c r="A3" s="13">
        <f>VLOOKUP(B3,'REVENUE MOD MN5 2013'!A:B,2,FALSE)</f>
        <v>1</v>
      </c>
      <c r="B3" s="82" t="str">
        <f>CONCATENATE(E3,I3)</f>
        <v>00001RealPropTax1stQuart</v>
      </c>
      <c r="C3" s="83" t="s">
        <v>0</v>
      </c>
      <c r="D3" s="12" t="s">
        <v>38</v>
      </c>
      <c r="E3" s="43" t="s">
        <v>312</v>
      </c>
      <c r="F3" s="95" t="s">
        <v>595</v>
      </c>
      <c r="G3" s="84">
        <v>39257000</v>
      </c>
      <c r="H3" s="83" t="s">
        <v>596</v>
      </c>
      <c r="I3" s="4" t="s">
        <v>362</v>
      </c>
    </row>
    <row r="4" spans="1:9" s="1" customFormat="1" ht="12.75">
      <c r="A4" s="8">
        <f>VLOOKUP(B4,'REVENUE MOD MN5 2013'!A:B,2,FALSE)</f>
        <v>1</v>
      </c>
      <c r="B4" s="85" t="str">
        <f aca="true" t="shared" si="0" ref="B4:B34">CONCATENATE(E4,I4)</f>
        <v>00002RealPropTax2ndQuart</v>
      </c>
      <c r="C4" s="86" t="s">
        <v>0</v>
      </c>
      <c r="D4" s="6" t="s">
        <v>38</v>
      </c>
      <c r="E4" s="44" t="s">
        <v>313</v>
      </c>
      <c r="F4" s="96" t="s">
        <v>595</v>
      </c>
      <c r="G4" s="87">
        <v>1284000</v>
      </c>
      <c r="H4" s="86" t="s">
        <v>597</v>
      </c>
      <c r="I4" s="4" t="s">
        <v>363</v>
      </c>
    </row>
    <row r="5" spans="1:9" s="1" customFormat="1" ht="12.75">
      <c r="A5" s="8">
        <f>VLOOKUP(B5,'REVENUE MOD MN5 2013'!A:B,2,FALSE)</f>
        <v>1</v>
      </c>
      <c r="B5" s="85" t="str">
        <f t="shared" si="0"/>
        <v>00003RealPropTax3rdQuart</v>
      </c>
      <c r="C5" s="86" t="s">
        <v>1</v>
      </c>
      <c r="D5" s="6" t="s">
        <v>38</v>
      </c>
      <c r="E5" s="44" t="s">
        <v>314</v>
      </c>
      <c r="F5" s="96" t="s">
        <v>595</v>
      </c>
      <c r="G5" s="87">
        <v>95168000</v>
      </c>
      <c r="H5" s="86" t="s">
        <v>598</v>
      </c>
      <c r="I5" s="4" t="s">
        <v>364</v>
      </c>
    </row>
    <row r="6" spans="1:9" s="1" customFormat="1" ht="12.75">
      <c r="A6" s="8">
        <f>VLOOKUP(B6,'REVENUE MOD MN5 2013'!A:B,2,FALSE)</f>
        <v>1</v>
      </c>
      <c r="B6" s="85" t="str">
        <f t="shared" si="0"/>
        <v>00004RealPropTax4thQuart</v>
      </c>
      <c r="C6" s="86" t="s">
        <v>2</v>
      </c>
      <c r="D6" s="6" t="s">
        <v>38</v>
      </c>
      <c r="E6" s="44" t="s">
        <v>315</v>
      </c>
      <c r="F6" s="96" t="s">
        <v>595</v>
      </c>
      <c r="G6" s="87">
        <v>-35709000</v>
      </c>
      <c r="H6" s="86" t="s">
        <v>599</v>
      </c>
      <c r="I6" s="4" t="s">
        <v>365</v>
      </c>
    </row>
    <row r="7" spans="1:9" s="1" customFormat="1" ht="12.75">
      <c r="A7" s="8">
        <f>VLOOKUP(B7,'REVENUE MOD MN5 2013'!A:B,2,FALSE)</f>
        <v>1</v>
      </c>
      <c r="B7" s="85" t="str">
        <f t="shared" si="0"/>
        <v>00021RealEstateTaxRefunds</v>
      </c>
      <c r="C7" s="86" t="s">
        <v>3</v>
      </c>
      <c r="D7" s="6" t="s">
        <v>38</v>
      </c>
      <c r="E7" s="44" t="s">
        <v>819</v>
      </c>
      <c r="F7" s="96" t="s">
        <v>595</v>
      </c>
      <c r="G7" s="87">
        <v>70000000</v>
      </c>
      <c r="H7" s="86" t="s">
        <v>600</v>
      </c>
      <c r="I7" s="4" t="s">
        <v>839</v>
      </c>
    </row>
    <row r="8" spans="1:9" s="1" customFormat="1" ht="12.75">
      <c r="A8" s="8">
        <f>VLOOKUP(B8,'REVENUE MOD MN5 2013'!A:B,2,FALSE)</f>
        <v>1</v>
      </c>
      <c r="B8" s="85" t="str">
        <f t="shared" si="0"/>
        <v>00033InterestOnTaxReceivable</v>
      </c>
      <c r="C8" s="86" t="s">
        <v>4</v>
      </c>
      <c r="D8" s="6" t="s">
        <v>38</v>
      </c>
      <c r="E8" s="44" t="s">
        <v>820</v>
      </c>
      <c r="F8" s="96" t="s">
        <v>595</v>
      </c>
      <c r="G8" s="87">
        <v>6000000</v>
      </c>
      <c r="H8" s="86" t="s">
        <v>601</v>
      </c>
      <c r="I8" s="4" t="s">
        <v>840</v>
      </c>
    </row>
    <row r="9" spans="1:9" s="1" customFormat="1" ht="12.75">
      <c r="A9" s="8">
        <f>VLOOKUP(B9,'REVENUE MOD MN5 2013'!A:B,2,FALSE)</f>
        <v>1</v>
      </c>
      <c r="B9" s="85" t="str">
        <f t="shared" si="0"/>
        <v>00034RealPropertyTaxLienSales</v>
      </c>
      <c r="C9" s="86" t="s">
        <v>5</v>
      </c>
      <c r="D9" s="6" t="s">
        <v>38</v>
      </c>
      <c r="E9" s="44" t="s">
        <v>821</v>
      </c>
      <c r="F9" s="96" t="s">
        <v>595</v>
      </c>
      <c r="G9" s="87">
        <v>61000000</v>
      </c>
      <c r="H9" s="86" t="s">
        <v>602</v>
      </c>
      <c r="I9" s="4" t="s">
        <v>841</v>
      </c>
    </row>
    <row r="10" spans="1:9" s="1" customFormat="1" ht="12.75">
      <c r="A10" s="8">
        <f>VLOOKUP(B10,'REVENUE MOD MN5 2013'!A:B,2,FALSE)</f>
        <v>1</v>
      </c>
      <c r="B10" s="85" t="str">
        <f t="shared" si="0"/>
        <v>00049AccruedRealEstateTaxRevenue</v>
      </c>
      <c r="C10" s="86" t="s">
        <v>6</v>
      </c>
      <c r="D10" s="6" t="s">
        <v>38</v>
      </c>
      <c r="E10" s="44" t="s">
        <v>402</v>
      </c>
      <c r="F10" s="96" t="s">
        <v>595</v>
      </c>
      <c r="G10" s="87">
        <v>40000000</v>
      </c>
      <c r="H10" s="86" t="s">
        <v>603</v>
      </c>
      <c r="I10" s="4" t="s">
        <v>366</v>
      </c>
    </row>
    <row r="11" spans="1:9" s="1" customFormat="1" ht="12.75">
      <c r="A11" s="8">
        <f>VLOOKUP(B11,'REVENUE MOD MN5 2013'!A:B,2,FALSE)</f>
        <v>1</v>
      </c>
      <c r="B11" s="85" t="str">
        <f t="shared" si="0"/>
        <v>00050GeneralSalesTax</v>
      </c>
      <c r="C11" s="86" t="s">
        <v>7</v>
      </c>
      <c r="D11" s="6" t="s">
        <v>38</v>
      </c>
      <c r="E11" s="44" t="s">
        <v>403</v>
      </c>
      <c r="F11" s="96" t="s">
        <v>595</v>
      </c>
      <c r="G11" s="87">
        <v>54000000</v>
      </c>
      <c r="H11" s="86" t="s">
        <v>604</v>
      </c>
      <c r="I11" s="4" t="s">
        <v>367</v>
      </c>
    </row>
    <row r="12" spans="1:9" s="1" customFormat="1" ht="12.75">
      <c r="A12" s="8">
        <f>VLOOKUP(B12,'REVENUE MOD MN5 2013'!A:B,2,FALSE)</f>
        <v>1</v>
      </c>
      <c r="B12" s="85" t="str">
        <f t="shared" si="0"/>
        <v>00070CigaretteTax</v>
      </c>
      <c r="C12" s="86" t="s">
        <v>8</v>
      </c>
      <c r="D12" s="6" t="s">
        <v>38</v>
      </c>
      <c r="E12" s="44" t="s">
        <v>404</v>
      </c>
      <c r="F12" s="96" t="s">
        <v>595</v>
      </c>
      <c r="G12" s="87">
        <v>-3000000</v>
      </c>
      <c r="H12" s="86" t="s">
        <v>605</v>
      </c>
      <c r="I12" s="4" t="s">
        <v>368</v>
      </c>
    </row>
    <row r="13" spans="1:9" s="1" customFormat="1" ht="12.75">
      <c r="A13" s="8">
        <f>VLOOKUP(B13,'REVENUE MOD MN5 2013'!A:B,2,FALSE)</f>
        <v>1</v>
      </c>
      <c r="B13" s="85" t="str">
        <f t="shared" si="0"/>
        <v>00073CommercialMotorVehicleTax</v>
      </c>
      <c r="C13" s="86" t="s">
        <v>9</v>
      </c>
      <c r="D13" s="6" t="s">
        <v>38</v>
      </c>
      <c r="E13" s="44" t="s">
        <v>822</v>
      </c>
      <c r="F13" s="96" t="s">
        <v>595</v>
      </c>
      <c r="G13" s="87">
        <v>3000000</v>
      </c>
      <c r="H13" s="86" t="s">
        <v>606</v>
      </c>
      <c r="I13" s="4" t="s">
        <v>842</v>
      </c>
    </row>
    <row r="14" spans="1:9" s="1" customFormat="1" ht="12.75">
      <c r="A14" s="8">
        <f>VLOOKUP(B14,'REVENUE MOD MN5 2013'!A:B,2,FALSE)</f>
        <v>1</v>
      </c>
      <c r="B14" s="85" t="str">
        <f t="shared" si="0"/>
        <v>00077MortgageTax</v>
      </c>
      <c r="C14" s="86" t="s">
        <v>10</v>
      </c>
      <c r="D14" s="6" t="s">
        <v>38</v>
      </c>
      <c r="E14" s="44" t="s">
        <v>405</v>
      </c>
      <c r="F14" s="96" t="s">
        <v>595</v>
      </c>
      <c r="G14" s="87">
        <v>93000000</v>
      </c>
      <c r="H14" s="86" t="s">
        <v>607</v>
      </c>
      <c r="I14" s="4" t="s">
        <v>369</v>
      </c>
    </row>
    <row r="15" spans="1:9" s="1" customFormat="1" ht="12.75">
      <c r="A15" s="8">
        <f>VLOOKUP(B15,'REVENUE MOD MN5 2013'!A:B,2,FALSE)</f>
        <v>1</v>
      </c>
      <c r="B15" s="85" t="str">
        <f t="shared" si="0"/>
        <v>00090PersonalIncomeTax</v>
      </c>
      <c r="C15" s="86" t="s">
        <v>11</v>
      </c>
      <c r="D15" s="6" t="s">
        <v>38</v>
      </c>
      <c r="E15" s="44" t="s">
        <v>406</v>
      </c>
      <c r="F15" s="96" t="s">
        <v>595</v>
      </c>
      <c r="G15" s="87">
        <v>652000000</v>
      </c>
      <c r="H15" s="86" t="s">
        <v>608</v>
      </c>
      <c r="I15" s="4" t="s">
        <v>370</v>
      </c>
    </row>
    <row r="16" spans="1:9" s="1" customFormat="1" ht="12.75">
      <c r="A16" s="8">
        <f>VLOOKUP(B16,'REVENUE MOD MN5 2013'!A:B,2,FALSE)</f>
        <v>1</v>
      </c>
      <c r="B16" s="85" t="str">
        <f t="shared" si="0"/>
        <v>00093GeneralCorporationTax</v>
      </c>
      <c r="C16" s="86" t="s">
        <v>12</v>
      </c>
      <c r="D16" s="6" t="s">
        <v>38</v>
      </c>
      <c r="E16" s="44" t="s">
        <v>407</v>
      </c>
      <c r="F16" s="96" t="s">
        <v>595</v>
      </c>
      <c r="G16" s="87">
        <v>87000000</v>
      </c>
      <c r="H16" s="86" t="s">
        <v>609</v>
      </c>
      <c r="I16" s="4" t="s">
        <v>371</v>
      </c>
    </row>
    <row r="17" spans="1:9" s="1" customFormat="1" ht="12.75">
      <c r="A17" s="8">
        <f>VLOOKUP(B17,'REVENUE MOD MN5 2013'!A:B,2,FALSE)</f>
        <v>1</v>
      </c>
      <c r="B17" s="85" t="str">
        <f t="shared" si="0"/>
        <v>00094RefundsOfGeneralCorpTax</v>
      </c>
      <c r="C17" s="86" t="s">
        <v>0</v>
      </c>
      <c r="D17" s="6" t="s">
        <v>38</v>
      </c>
      <c r="E17" s="88" t="s">
        <v>408</v>
      </c>
      <c r="F17" s="96" t="s">
        <v>595</v>
      </c>
      <c r="G17" s="87">
        <v>29000000</v>
      </c>
      <c r="H17" s="86" t="s">
        <v>610</v>
      </c>
      <c r="I17" s="4" t="s">
        <v>372</v>
      </c>
    </row>
    <row r="18" spans="1:9" s="1" customFormat="1" ht="12.75">
      <c r="A18" s="8">
        <f>VLOOKUP(B18,'REVENUE MOD MN5 2013'!A:B,2,FALSE)</f>
        <v>1</v>
      </c>
      <c r="B18" s="85" t="str">
        <f t="shared" si="0"/>
        <v>00095FinancialCorporationTax</v>
      </c>
      <c r="C18" s="86" t="s">
        <v>0</v>
      </c>
      <c r="D18" s="6" t="s">
        <v>38</v>
      </c>
      <c r="E18" s="88" t="s">
        <v>409</v>
      </c>
      <c r="F18" s="96" t="s">
        <v>595</v>
      </c>
      <c r="G18" s="87">
        <v>129000000</v>
      </c>
      <c r="H18" s="86" t="s">
        <v>611</v>
      </c>
      <c r="I18" s="4" t="s">
        <v>373</v>
      </c>
    </row>
    <row r="19" spans="1:9" s="1" customFormat="1" ht="12.75">
      <c r="A19" s="8">
        <f>VLOOKUP(B19,'REVENUE MOD MN5 2013'!A:B,2,FALSE)</f>
        <v>1</v>
      </c>
      <c r="B19" s="85" t="str">
        <f t="shared" si="0"/>
        <v>00096RefundsOfFinancialCorpTax</v>
      </c>
      <c r="C19" s="86" t="s">
        <v>13</v>
      </c>
      <c r="D19" s="6" t="s">
        <v>38</v>
      </c>
      <c r="E19" s="44" t="s">
        <v>410</v>
      </c>
      <c r="F19" s="96" t="s">
        <v>595</v>
      </c>
      <c r="G19" s="87">
        <v>5000000</v>
      </c>
      <c r="H19" s="86" t="s">
        <v>612</v>
      </c>
      <c r="I19" s="4" t="s">
        <v>374</v>
      </c>
    </row>
    <row r="20" spans="1:9" s="1" customFormat="1" ht="12.75">
      <c r="A20" s="8">
        <f>VLOOKUP(B20,'REVENUE MOD MN5 2013'!A:B,2,FALSE)</f>
        <v>1</v>
      </c>
      <c r="B20" s="85" t="str">
        <f t="shared" si="0"/>
        <v>00099UnincorporatedBusinessIncTx</v>
      </c>
      <c r="C20" s="86" t="s">
        <v>14</v>
      </c>
      <c r="D20" s="6" t="s">
        <v>38</v>
      </c>
      <c r="E20" s="44" t="s">
        <v>411</v>
      </c>
      <c r="F20" s="96" t="s">
        <v>595</v>
      </c>
      <c r="G20" s="87">
        <v>-24000000</v>
      </c>
      <c r="H20" s="86" t="s">
        <v>613</v>
      </c>
      <c r="I20" s="4" t="s">
        <v>375</v>
      </c>
    </row>
    <row r="21" spans="1:9" s="1" customFormat="1" ht="12.75">
      <c r="A21" s="8">
        <f>VLOOKUP(B21,'REVENUE MOD MN5 2013'!A:B,2,FALSE)</f>
        <v>1</v>
      </c>
      <c r="B21" s="85" t="str">
        <f t="shared" si="0"/>
        <v>00100RefundsOfUnicorpBusnTax</v>
      </c>
      <c r="C21" s="86" t="s">
        <v>15</v>
      </c>
      <c r="D21" s="6" t="s">
        <v>38</v>
      </c>
      <c r="E21" s="44" t="s">
        <v>412</v>
      </c>
      <c r="F21" s="96" t="s">
        <v>595</v>
      </c>
      <c r="G21" s="87">
        <v>43000000</v>
      </c>
      <c r="H21" s="86" t="s">
        <v>56</v>
      </c>
      <c r="I21" s="4" t="s">
        <v>376</v>
      </c>
    </row>
    <row r="22" spans="1:9" s="1" customFormat="1" ht="12.75">
      <c r="A22" s="8">
        <f>VLOOKUP(B22,'REVENUE MOD MN5 2013'!A:B,2,FALSE)</f>
        <v>1</v>
      </c>
      <c r="B22" s="85" t="str">
        <f t="shared" si="0"/>
        <v>00102PersIncTaxCtyEmpNon-Res</v>
      </c>
      <c r="C22" s="86" t="s">
        <v>0</v>
      </c>
      <c r="D22" s="6" t="s">
        <v>38</v>
      </c>
      <c r="E22" s="89" t="s">
        <v>823</v>
      </c>
      <c r="F22" s="96" t="s">
        <v>595</v>
      </c>
      <c r="G22" s="87">
        <v>3000000</v>
      </c>
      <c r="H22" s="86" t="s">
        <v>614</v>
      </c>
      <c r="I22" s="4" t="s">
        <v>843</v>
      </c>
    </row>
    <row r="23" spans="1:9" s="1" customFormat="1" ht="12.75">
      <c r="A23" s="8">
        <f>VLOOKUP(B23,'REVENUE MOD MN5 2013'!A:B,2,FALSE)</f>
        <v>1</v>
      </c>
      <c r="B23" s="85" t="str">
        <f t="shared" si="0"/>
        <v>00103UtilityTax</v>
      </c>
      <c r="C23" s="86" t="s">
        <v>0</v>
      </c>
      <c r="D23" s="6" t="s">
        <v>38</v>
      </c>
      <c r="E23" s="89" t="s">
        <v>413</v>
      </c>
      <c r="F23" s="96" t="s">
        <v>595</v>
      </c>
      <c r="G23" s="87">
        <v>3000000</v>
      </c>
      <c r="H23" s="86" t="s">
        <v>615</v>
      </c>
      <c r="I23" s="4" t="s">
        <v>377</v>
      </c>
    </row>
    <row r="24" spans="1:9" s="1" customFormat="1" ht="12.75">
      <c r="A24" s="8">
        <f>VLOOKUP(B24,'REVENUE MOD MN5 2013'!A:B,2,FALSE)</f>
        <v>1</v>
      </c>
      <c r="B24" s="85" t="str">
        <f t="shared" si="0"/>
        <v>00110PaymentInLieuOfTaxes</v>
      </c>
      <c r="C24" s="86" t="s">
        <v>16</v>
      </c>
      <c r="D24" s="6" t="s">
        <v>38</v>
      </c>
      <c r="E24" s="89" t="s">
        <v>414</v>
      </c>
      <c r="F24" s="96" t="s">
        <v>595</v>
      </c>
      <c r="G24" s="87">
        <v>-6306000</v>
      </c>
      <c r="H24" s="86" t="s">
        <v>616</v>
      </c>
      <c r="I24" s="4" t="s">
        <v>378</v>
      </c>
    </row>
    <row r="25" spans="1:9" s="1" customFormat="1" ht="12.75">
      <c r="A25" s="8">
        <f>VLOOKUP(B25,'REVENUE MOD MN5 2013'!A:B,2,FALSE)</f>
        <v>1</v>
      </c>
      <c r="B25" s="85" t="str">
        <f aca="true" t="shared" si="1" ref="B25:B32">CONCATENATE(E25,I25)</f>
        <v>00112TaxOnOccupancyOfHotelRoom</v>
      </c>
      <c r="C25" s="86" t="s">
        <v>0</v>
      </c>
      <c r="D25" s="6" t="s">
        <v>38</v>
      </c>
      <c r="E25" s="89" t="s">
        <v>415</v>
      </c>
      <c r="F25" s="96" t="s">
        <v>595</v>
      </c>
      <c r="G25" s="87">
        <v>5000000</v>
      </c>
      <c r="H25" s="86" t="s">
        <v>617</v>
      </c>
      <c r="I25" s="4" t="s">
        <v>379</v>
      </c>
    </row>
    <row r="26" spans="1:9" s="1" customFormat="1" ht="12.75">
      <c r="A26" s="8">
        <f>VLOOKUP(B26,'REVENUE MOD MN5 2013'!A:B,2,FALSE)</f>
        <v>1</v>
      </c>
      <c r="B26" s="85" t="str">
        <f t="shared" si="1"/>
        <v>00113TxOnCommercialRents-Occup</v>
      </c>
      <c r="C26" s="86" t="s">
        <v>0</v>
      </c>
      <c r="D26" s="6" t="s">
        <v>38</v>
      </c>
      <c r="E26" s="89" t="s">
        <v>416</v>
      </c>
      <c r="F26" s="96" t="s">
        <v>595</v>
      </c>
      <c r="G26" s="87">
        <v>7000000</v>
      </c>
      <c r="H26" s="86" t="s">
        <v>618</v>
      </c>
      <c r="I26" s="4" t="s">
        <v>380</v>
      </c>
    </row>
    <row r="27" spans="1:9" s="1" customFormat="1" ht="12.75">
      <c r="A27" s="8">
        <f>VLOOKUP(B27,'REVENUE MOD MN5 2013'!A:B,2,FALSE)</f>
        <v>1</v>
      </c>
      <c r="B27" s="85" t="str">
        <f t="shared" si="1"/>
        <v>00114RefundsOfAllOtherTaxes</v>
      </c>
      <c r="C27" s="86" t="s">
        <v>0</v>
      </c>
      <c r="D27" s="6" t="s">
        <v>38</v>
      </c>
      <c r="E27" s="89" t="s">
        <v>824</v>
      </c>
      <c r="F27" s="96" t="s">
        <v>595</v>
      </c>
      <c r="G27" s="87">
        <v>-2000000</v>
      </c>
      <c r="H27" s="86" t="s">
        <v>619</v>
      </c>
      <c r="I27" s="4" t="s">
        <v>844</v>
      </c>
    </row>
    <row r="28" spans="1:9" s="1" customFormat="1" ht="12.75">
      <c r="A28" s="8">
        <f>VLOOKUP(B28,'REVENUE MOD MN5 2013'!A:B,2,FALSE)</f>
        <v>1</v>
      </c>
      <c r="B28" s="85" t="str">
        <f t="shared" si="1"/>
        <v>00115TaxOnHorseRaceAdmissions</v>
      </c>
      <c r="C28" s="86" t="s">
        <v>0</v>
      </c>
      <c r="D28" s="6" t="s">
        <v>38</v>
      </c>
      <c r="E28" s="89" t="s">
        <v>825</v>
      </c>
      <c r="F28" s="96" t="s">
        <v>595</v>
      </c>
      <c r="G28" s="87">
        <v>2000</v>
      </c>
      <c r="H28" s="86" t="s">
        <v>620</v>
      </c>
      <c r="I28" s="4" t="s">
        <v>845</v>
      </c>
    </row>
    <row r="29" spans="1:9" s="1" customFormat="1" ht="12.75">
      <c r="A29" s="8">
        <f>VLOOKUP(B29,'REVENUE MOD MN5 2013'!A:B,2,FALSE)</f>
        <v>1</v>
      </c>
      <c r="B29" s="85" t="str">
        <f t="shared" si="1"/>
        <v>00122ConveyanceOfRealPropertyTx</v>
      </c>
      <c r="C29" s="86" t="s">
        <v>0</v>
      </c>
      <c r="D29" s="6" t="s">
        <v>38</v>
      </c>
      <c r="E29" s="89" t="s">
        <v>417</v>
      </c>
      <c r="F29" s="96" t="s">
        <v>595</v>
      </c>
      <c r="G29" s="87">
        <v>46000000</v>
      </c>
      <c r="H29" s="86" t="s">
        <v>621</v>
      </c>
      <c r="I29" s="4" t="s">
        <v>381</v>
      </c>
    </row>
    <row r="30" spans="1:9" s="1" customFormat="1" ht="12.75">
      <c r="A30" s="8">
        <f>VLOOKUP(B30,'REVENUE MOD MN5 2013'!A:B,2,FALSE)</f>
        <v>1</v>
      </c>
      <c r="B30" s="85" t="str">
        <f t="shared" si="1"/>
        <v>00130Pen&amp;Int-GenPropTax</v>
      </c>
      <c r="C30" s="86" t="s">
        <v>0</v>
      </c>
      <c r="D30" s="6" t="s">
        <v>38</v>
      </c>
      <c r="E30" s="89" t="s">
        <v>826</v>
      </c>
      <c r="F30" s="96" t="s">
        <v>595</v>
      </c>
      <c r="G30" s="87">
        <v>-1000000</v>
      </c>
      <c r="H30" s="86" t="s">
        <v>622</v>
      </c>
      <c r="I30" s="4" t="s">
        <v>846</v>
      </c>
    </row>
    <row r="31" spans="1:9" s="1" customFormat="1" ht="12.75">
      <c r="A31" s="8">
        <f>VLOOKUP(B31,'REVENUE MOD MN5 2013'!A:B,2,FALSE)</f>
        <v>1</v>
      </c>
      <c r="B31" s="85" t="str">
        <f t="shared" si="1"/>
        <v>00134RefundsOnPen&amp;Int-OtherTax</v>
      </c>
      <c r="C31" s="86" t="s">
        <v>0</v>
      </c>
      <c r="D31" s="6" t="s">
        <v>38</v>
      </c>
      <c r="E31" s="89" t="s">
        <v>827</v>
      </c>
      <c r="F31" s="96" t="s">
        <v>595</v>
      </c>
      <c r="G31" s="87">
        <v>1000000</v>
      </c>
      <c r="H31" s="86" t="s">
        <v>623</v>
      </c>
      <c r="I31" s="4" t="s">
        <v>847</v>
      </c>
    </row>
    <row r="32" spans="1:9" s="1" customFormat="1" ht="12.75">
      <c r="A32" s="8">
        <f>VLOOKUP(B32,'REVENUE MOD MN5 2013'!A:B,2,FALSE)</f>
        <v>1</v>
      </c>
      <c r="B32" s="85" t="str">
        <f t="shared" si="1"/>
        <v>00135TaxAuditRevenue</v>
      </c>
      <c r="C32" s="86" t="s">
        <v>0</v>
      </c>
      <c r="D32" s="6" t="s">
        <v>38</v>
      </c>
      <c r="E32" s="89" t="s">
        <v>418</v>
      </c>
      <c r="F32" s="96" t="s">
        <v>595</v>
      </c>
      <c r="G32" s="87">
        <v>221977000</v>
      </c>
      <c r="H32" s="86" t="s">
        <v>624</v>
      </c>
      <c r="I32" s="4" t="s">
        <v>382</v>
      </c>
    </row>
    <row r="33" spans="1:9" s="1" customFormat="1" ht="12.75">
      <c r="A33" s="9"/>
      <c r="B33" s="10" t="str">
        <f t="shared" si="0"/>
        <v/>
      </c>
      <c r="C33" s="90" t="s">
        <v>36</v>
      </c>
      <c r="D33" s="90"/>
      <c r="E33" s="90"/>
      <c r="F33" s="94"/>
      <c r="G33" s="91">
        <f>SUM(G3:G32)</f>
        <v>1622673000</v>
      </c>
      <c r="H33" s="18"/>
      <c r="I33" s="4"/>
    </row>
    <row r="34" spans="2:9" ht="12.75">
      <c r="B34" s="10" t="str">
        <f t="shared" si="0"/>
        <v/>
      </c>
      <c r="C34" s="11" t="s">
        <v>37</v>
      </c>
      <c r="I34" s="4"/>
    </row>
    <row r="35" spans="1:9" ht="12.75">
      <c r="A35" s="2">
        <f>VLOOKUP(B35,'REVENUE MOD MN5 2013'!A:B,2,FALSE)</f>
        <v>3.2</v>
      </c>
      <c r="B35" s="92" t="str">
        <f>CONCATENATE(D35,E35,I35)</f>
        <v>00200476AdministrativeServToPublic</v>
      </c>
      <c r="C35" s="92" t="s">
        <v>0</v>
      </c>
      <c r="D35" s="44" t="s">
        <v>38</v>
      </c>
      <c r="E35" s="44" t="s">
        <v>426</v>
      </c>
      <c r="F35" s="86" t="s">
        <v>595</v>
      </c>
      <c r="G35" s="87">
        <v>700000</v>
      </c>
      <c r="H35" s="93" t="s">
        <v>658</v>
      </c>
      <c r="I35" s="4" t="s">
        <v>390</v>
      </c>
    </row>
    <row r="36" spans="1:9" ht="12.75">
      <c r="A36" s="2">
        <f>VLOOKUP(B36,'REVENUE MOD MN5 2013'!A:B,2,FALSE)</f>
        <v>3.3</v>
      </c>
      <c r="B36" s="92" t="str">
        <f aca="true" t="shared" si="2" ref="B36:B99">CONCATENATE(D36,E36,I36)</f>
        <v>00200521ReimbursementFromWaterBoard</v>
      </c>
      <c r="C36" s="92" t="s">
        <v>0</v>
      </c>
      <c r="D36" s="44" t="s">
        <v>38</v>
      </c>
      <c r="E36" s="44" t="s">
        <v>420</v>
      </c>
      <c r="F36" s="86" t="s">
        <v>595</v>
      </c>
      <c r="G36" s="87">
        <v>-49165481</v>
      </c>
      <c r="H36" s="93" t="s">
        <v>57</v>
      </c>
      <c r="I36" s="4" t="s">
        <v>384</v>
      </c>
    </row>
    <row r="37" spans="1:9" ht="12.75">
      <c r="A37" s="2">
        <f>VLOOKUP(B37,'REVENUE MOD MN5 2013'!A:B,2,FALSE)</f>
        <v>3.3</v>
      </c>
      <c r="B37" s="92" t="str">
        <f t="shared" si="2"/>
        <v>00200522PaymentFromWaterBoard</v>
      </c>
      <c r="C37" s="92" t="s">
        <v>0</v>
      </c>
      <c r="D37" s="44" t="s">
        <v>38</v>
      </c>
      <c r="E37" s="44" t="s">
        <v>421</v>
      </c>
      <c r="F37" s="86" t="s">
        <v>595</v>
      </c>
      <c r="G37" s="87">
        <v>-21000000</v>
      </c>
      <c r="H37" s="93" t="s">
        <v>659</v>
      </c>
      <c r="I37" s="4" t="s">
        <v>385</v>
      </c>
    </row>
    <row r="38" spans="1:9" ht="12.75">
      <c r="A38" s="2">
        <f>VLOOKUP(B38,'REVENUE MOD MN5 2013'!A:B,2,FALSE)</f>
        <v>3.7</v>
      </c>
      <c r="B38" s="92" t="str">
        <f t="shared" si="2"/>
        <v>00200846AwardsFromLitigation</v>
      </c>
      <c r="C38" s="92" t="s">
        <v>0</v>
      </c>
      <c r="D38" s="44" t="s">
        <v>38</v>
      </c>
      <c r="E38" s="44" t="s">
        <v>424</v>
      </c>
      <c r="F38" s="86" t="s">
        <v>595</v>
      </c>
      <c r="G38" s="87">
        <v>-7273000</v>
      </c>
      <c r="H38" s="93" t="s">
        <v>660</v>
      </c>
      <c r="I38" s="4" t="s">
        <v>387</v>
      </c>
    </row>
    <row r="39" spans="1:257" s="50" customFormat="1" ht="12.75">
      <c r="A39" s="2">
        <f>VLOOKUP(B39,'REVENUE MOD MN5 2013'!A:B,2,FALSE)</f>
        <v>3.7</v>
      </c>
      <c r="B39" s="92" t="str">
        <f t="shared" si="2"/>
        <v>00200859Sundries</v>
      </c>
      <c r="C39" s="92" t="s">
        <v>17</v>
      </c>
      <c r="D39" s="44" t="s">
        <v>38</v>
      </c>
      <c r="E39" s="44" t="s">
        <v>422</v>
      </c>
      <c r="F39" s="86" t="s">
        <v>595</v>
      </c>
      <c r="G39" s="87">
        <v>19454000</v>
      </c>
      <c r="H39" s="93" t="s">
        <v>51</v>
      </c>
      <c r="I39" s="4" t="s">
        <v>44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</row>
    <row r="40" spans="1:257" s="50" customFormat="1" ht="12.75">
      <c r="A40" s="2">
        <f>VLOOKUP(B40,'REVENUE MOD MN5 2013'!A:B,2,FALSE)</f>
        <v>3.7</v>
      </c>
      <c r="B40" s="92" t="str">
        <f t="shared" si="2"/>
        <v>00200859AssetSale</v>
      </c>
      <c r="C40" s="92" t="s">
        <v>18</v>
      </c>
      <c r="D40" s="44" t="s">
        <v>38</v>
      </c>
      <c r="E40" s="44" t="s">
        <v>422</v>
      </c>
      <c r="F40" s="86" t="s">
        <v>595</v>
      </c>
      <c r="G40" s="87">
        <v>-100000000</v>
      </c>
      <c r="H40" s="93" t="s">
        <v>661</v>
      </c>
      <c r="I40" s="4" t="s">
        <v>386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</row>
    <row r="41" spans="1:9" ht="12.75">
      <c r="A41" s="2">
        <f>VLOOKUP(B41,'REVENUE MOD MN5 2013'!A:B,2,FALSE)</f>
        <v>3.7</v>
      </c>
      <c r="B41" s="92" t="str">
        <f t="shared" si="2"/>
        <v>00200859TobaccoSetlement</v>
      </c>
      <c r="C41" s="92" t="s">
        <v>20</v>
      </c>
      <c r="D41" s="44" t="s">
        <v>38</v>
      </c>
      <c r="E41" s="44" t="s">
        <v>422</v>
      </c>
      <c r="F41" s="86" t="s">
        <v>595</v>
      </c>
      <c r="G41" s="87">
        <v>-7273000</v>
      </c>
      <c r="H41" s="93" t="s">
        <v>662</v>
      </c>
      <c r="I41" s="4" t="s">
        <v>848</v>
      </c>
    </row>
    <row r="42" spans="1:9" ht="12.75">
      <c r="A42" s="2">
        <f>VLOOKUP(B42,'REVENUE MOD MN5 2013'!A:B,2,FALSE)</f>
        <v>3.2</v>
      </c>
      <c r="B42" s="92" t="str">
        <f t="shared" si="2"/>
        <v>01500470OtherServicesAndFees</v>
      </c>
      <c r="C42" s="92" t="s">
        <v>21</v>
      </c>
      <c r="D42" s="44" t="s">
        <v>541</v>
      </c>
      <c r="E42" s="44" t="s">
        <v>419</v>
      </c>
      <c r="F42" s="86" t="s">
        <v>625</v>
      </c>
      <c r="G42" s="87">
        <v>55000</v>
      </c>
      <c r="H42" s="93" t="s">
        <v>663</v>
      </c>
      <c r="I42" s="4" t="s">
        <v>383</v>
      </c>
    </row>
    <row r="43" spans="1:9" ht="12.75">
      <c r="A43" s="2">
        <f>VLOOKUP(B43,'REVENUE MOD MN5 2013'!A:B,2,FALSE)</f>
        <v>3.6</v>
      </c>
      <c r="B43" s="92" t="str">
        <f t="shared" si="2"/>
        <v>01556001InterestIncome-Other</v>
      </c>
      <c r="C43" s="92" t="s">
        <v>22</v>
      </c>
      <c r="D43" s="44" t="s">
        <v>541</v>
      </c>
      <c r="E43" s="3">
        <v>56001</v>
      </c>
      <c r="F43" s="86" t="s">
        <v>625</v>
      </c>
      <c r="G43" s="87">
        <v>-1230000</v>
      </c>
      <c r="H43" s="93" t="s">
        <v>664</v>
      </c>
      <c r="I43" s="4" t="s">
        <v>450</v>
      </c>
    </row>
    <row r="44" spans="1:9" ht="12.75">
      <c r="A44" s="2">
        <f>VLOOKUP(B44,'REVENUE MOD MN5 2013'!A:B,2,FALSE)</f>
        <v>3.6</v>
      </c>
      <c r="B44" s="92" t="str">
        <f t="shared" si="2"/>
        <v>01556003Interest-DebtServiceFund</v>
      </c>
      <c r="C44" s="92" t="s">
        <v>23</v>
      </c>
      <c r="D44" s="44" t="s">
        <v>541</v>
      </c>
      <c r="E44" s="44" t="s">
        <v>828</v>
      </c>
      <c r="F44" s="86" t="s">
        <v>625</v>
      </c>
      <c r="G44" s="87">
        <v>30000</v>
      </c>
      <c r="H44" s="93" t="s">
        <v>665</v>
      </c>
      <c r="I44" s="4" t="s">
        <v>388</v>
      </c>
    </row>
    <row r="45" spans="1:257" s="50" customFormat="1" ht="12.75">
      <c r="A45" s="2">
        <f>VLOOKUP(B45,'REVENUE MOD MN5 2013'!A:B,2,FALSE)</f>
        <v>3.2</v>
      </c>
      <c r="B45" s="92" t="str">
        <f t="shared" si="2"/>
        <v>03000476AdministrativeServToPublic</v>
      </c>
      <c r="C45" s="92" t="s">
        <v>24</v>
      </c>
      <c r="D45" s="44" t="s">
        <v>542</v>
      </c>
      <c r="E45" s="44" t="s">
        <v>426</v>
      </c>
      <c r="F45" s="86" t="s">
        <v>626</v>
      </c>
      <c r="G45" s="87">
        <v>269000</v>
      </c>
      <c r="H45" s="93" t="s">
        <v>658</v>
      </c>
      <c r="I45" s="4" t="s">
        <v>390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</row>
    <row r="46" spans="1:9" ht="12.75">
      <c r="A46" s="2">
        <f>VLOOKUP(B46,'REVENUE MOD MN5 2013'!A:B,2,FALSE)</f>
        <v>3.7</v>
      </c>
      <c r="B46" s="92" t="str">
        <f t="shared" si="2"/>
        <v>03000822MinorSales</v>
      </c>
      <c r="C46" s="92" t="s">
        <v>25</v>
      </c>
      <c r="D46" s="44" t="s">
        <v>542</v>
      </c>
      <c r="E46" s="44" t="s">
        <v>441</v>
      </c>
      <c r="F46" s="86" t="s">
        <v>626</v>
      </c>
      <c r="G46" s="87">
        <v>268000</v>
      </c>
      <c r="H46" s="93" t="s">
        <v>666</v>
      </c>
      <c r="I46" s="4" t="s">
        <v>400</v>
      </c>
    </row>
    <row r="47" spans="1:257" s="50" customFormat="1" ht="12.75">
      <c r="A47" s="2">
        <f>VLOOKUP(B47,'REVENUE MOD MN5 2013'!A:B,2,FALSE)</f>
        <v>3.7</v>
      </c>
      <c r="B47" s="92" t="str">
        <f t="shared" si="2"/>
        <v>03000859Sundries</v>
      </c>
      <c r="C47" s="92" t="s">
        <v>26</v>
      </c>
      <c r="D47" s="44" t="s">
        <v>542</v>
      </c>
      <c r="E47" s="44" t="s">
        <v>422</v>
      </c>
      <c r="F47" s="86" t="s">
        <v>626</v>
      </c>
      <c r="G47" s="87">
        <v>23000</v>
      </c>
      <c r="H47" s="93" t="s">
        <v>51</v>
      </c>
      <c r="I47" s="4" t="s">
        <v>44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  <c r="IW47" s="49"/>
    </row>
    <row r="48" spans="1:257" s="50" customFormat="1" ht="12.75">
      <c r="A48" s="2">
        <f>VLOOKUP(B48,'REVENUE MOD MN5 2013'!A:B,2,FALSE)</f>
        <v>3.2</v>
      </c>
      <c r="B48" s="92" t="str">
        <f t="shared" si="2"/>
        <v>03200470OtherServicesAndFees</v>
      </c>
      <c r="C48" s="92" t="s">
        <v>27</v>
      </c>
      <c r="D48" s="44" t="s">
        <v>829</v>
      </c>
      <c r="E48" s="44" t="s">
        <v>419</v>
      </c>
      <c r="F48" s="86" t="s">
        <v>627</v>
      </c>
      <c r="G48" s="87">
        <v>-454300</v>
      </c>
      <c r="H48" s="93" t="s">
        <v>663</v>
      </c>
      <c r="I48" s="4" t="s">
        <v>383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</row>
    <row r="49" spans="1:9" ht="12.75">
      <c r="A49" s="2">
        <f>VLOOKUP(B49,'REVENUE MOD MN5 2013'!A:B,2,FALSE)</f>
        <v>3.2</v>
      </c>
      <c r="B49" s="92" t="str">
        <f t="shared" si="2"/>
        <v>04000460EducationServices/Fees</v>
      </c>
      <c r="C49" s="92" t="s">
        <v>28</v>
      </c>
      <c r="D49" s="44" t="s">
        <v>543</v>
      </c>
      <c r="E49" s="44" t="s">
        <v>427</v>
      </c>
      <c r="F49" s="86" t="s">
        <v>628</v>
      </c>
      <c r="G49" s="87">
        <v>-6000000</v>
      </c>
      <c r="H49" s="93" t="s">
        <v>54</v>
      </c>
      <c r="I49" s="4" t="s">
        <v>391</v>
      </c>
    </row>
    <row r="50" spans="1:257" s="50" customFormat="1" ht="12.75">
      <c r="A50" s="2">
        <f>VLOOKUP(B50,'REVENUE MOD MN5 2013'!A:B,2,FALSE)</f>
        <v>3.1</v>
      </c>
      <c r="B50" s="92" t="str">
        <f t="shared" si="2"/>
        <v>05600200Licenses-General</v>
      </c>
      <c r="C50" s="92" t="s">
        <v>30</v>
      </c>
      <c r="D50" s="44" t="s">
        <v>544</v>
      </c>
      <c r="E50" s="44" t="s">
        <v>434</v>
      </c>
      <c r="F50" s="86" t="s">
        <v>629</v>
      </c>
      <c r="G50" s="87">
        <v>500000</v>
      </c>
      <c r="H50" s="93" t="s">
        <v>667</v>
      </c>
      <c r="I50" s="4" t="s">
        <v>447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</row>
    <row r="51" spans="1:9" ht="12.75">
      <c r="A51" s="2">
        <f>VLOOKUP(B51,'REVENUE MOD MN5 2013'!A:B,2,FALSE)</f>
        <v>3.2</v>
      </c>
      <c r="B51" s="92" t="str">
        <f t="shared" si="2"/>
        <v>05600470OtherServicesAndFees</v>
      </c>
      <c r="C51" s="92" t="s">
        <v>31</v>
      </c>
      <c r="D51" s="44" t="s">
        <v>544</v>
      </c>
      <c r="E51" s="44" t="s">
        <v>419</v>
      </c>
      <c r="F51" s="86" t="s">
        <v>629</v>
      </c>
      <c r="G51" s="87">
        <v>-218000</v>
      </c>
      <c r="H51" s="93" t="s">
        <v>663</v>
      </c>
      <c r="I51" s="4" t="s">
        <v>383</v>
      </c>
    </row>
    <row r="52" spans="1:9" ht="12.75">
      <c r="A52" s="2">
        <f>VLOOKUP(B52,'REVENUE MOD MN5 2013'!A:B,2,FALSE)</f>
        <v>3.2</v>
      </c>
      <c r="B52" s="92" t="str">
        <f t="shared" si="2"/>
        <v>05600472ParkingMeterRevenues</v>
      </c>
      <c r="C52" s="92" t="s">
        <v>32</v>
      </c>
      <c r="D52" s="44" t="s">
        <v>544</v>
      </c>
      <c r="E52" s="44" t="s">
        <v>444</v>
      </c>
      <c r="F52" s="86" t="s">
        <v>629</v>
      </c>
      <c r="G52" s="87">
        <v>114000</v>
      </c>
      <c r="H52" s="93" t="s">
        <v>668</v>
      </c>
      <c r="I52" s="4" t="s">
        <v>401</v>
      </c>
    </row>
    <row r="53" spans="1:257" s="50" customFormat="1" ht="12.75">
      <c r="A53" s="2">
        <f>VLOOKUP(B53,'REVENUE MOD MN5 2013'!A:B,2,FALSE)</f>
        <v>3.7</v>
      </c>
      <c r="B53" s="92" t="str">
        <f t="shared" si="2"/>
        <v>05600847E-911Surcharges</v>
      </c>
      <c r="C53" s="92" t="s">
        <v>0</v>
      </c>
      <c r="D53" s="44" t="s">
        <v>544</v>
      </c>
      <c r="E53" s="44" t="s">
        <v>429</v>
      </c>
      <c r="F53" s="86" t="s">
        <v>629</v>
      </c>
      <c r="G53" s="87">
        <v>-3500000</v>
      </c>
      <c r="H53" s="93" t="s">
        <v>669</v>
      </c>
      <c r="I53" s="4" t="s">
        <v>393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</row>
    <row r="54" spans="1:9" ht="12.75">
      <c r="A54" s="2">
        <f>VLOOKUP(B54,'REVENUE MOD MN5 2013'!A:B,2,FALSE)</f>
        <v>3.7</v>
      </c>
      <c r="B54" s="92" t="str">
        <f t="shared" si="2"/>
        <v>05600849Wireless/E911Surcharges-Voip</v>
      </c>
      <c r="C54" s="92" t="s">
        <v>0</v>
      </c>
      <c r="D54" s="44" t="s">
        <v>544</v>
      </c>
      <c r="E54" s="44" t="s">
        <v>430</v>
      </c>
      <c r="F54" s="86" t="s">
        <v>629</v>
      </c>
      <c r="G54" s="87">
        <v>3200000</v>
      </c>
      <c r="H54" s="93" t="s">
        <v>670</v>
      </c>
      <c r="I54" s="4" t="s">
        <v>446</v>
      </c>
    </row>
    <row r="55" spans="1:9" ht="12.75">
      <c r="A55" s="2">
        <f>VLOOKUP(B55,'REVENUE MOD MN5 2013'!A:B,2,FALSE)</f>
        <v>3.7</v>
      </c>
      <c r="B55" s="92" t="str">
        <f t="shared" si="2"/>
        <v>05600859Sundries</v>
      </c>
      <c r="C55" s="92" t="s">
        <v>0</v>
      </c>
      <c r="D55" s="44" t="s">
        <v>544</v>
      </c>
      <c r="E55" s="44" t="s">
        <v>422</v>
      </c>
      <c r="F55" s="86" t="s">
        <v>629</v>
      </c>
      <c r="G55" s="87">
        <v>-250000</v>
      </c>
      <c r="H55" s="93" t="s">
        <v>51</v>
      </c>
      <c r="I55" s="4" t="s">
        <v>44</v>
      </c>
    </row>
    <row r="56" spans="1:257" s="50" customFormat="1" ht="12.75">
      <c r="A56" s="2">
        <f>VLOOKUP(B56,'REVENUE MOD MN5 2013'!A:B,2,FALSE)</f>
        <v>3.2</v>
      </c>
      <c r="B56" s="92" t="str">
        <f t="shared" si="2"/>
        <v>05700470OtherServicesAndFees</v>
      </c>
      <c r="C56" s="92" t="s">
        <v>0</v>
      </c>
      <c r="D56" s="44" t="s">
        <v>545</v>
      </c>
      <c r="E56" s="44" t="s">
        <v>419</v>
      </c>
      <c r="F56" s="86" t="s">
        <v>630</v>
      </c>
      <c r="G56" s="87">
        <v>-11836000</v>
      </c>
      <c r="H56" s="93" t="s">
        <v>663</v>
      </c>
      <c r="I56" s="4" t="s">
        <v>383</v>
      </c>
      <c r="J56" s="53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</row>
    <row r="57" spans="1:9" ht="12.75">
      <c r="A57" s="2">
        <f>VLOOKUP(B57,'REVENUE MOD MN5 2013'!A:B,2,FALSE)</f>
        <v>3.7</v>
      </c>
      <c r="B57" s="92" t="str">
        <f t="shared" si="2"/>
        <v>06900859Sundries</v>
      </c>
      <c r="C57" s="92" t="s">
        <v>0</v>
      </c>
      <c r="D57" s="44" t="s">
        <v>830</v>
      </c>
      <c r="E57" s="44" t="s">
        <v>422</v>
      </c>
      <c r="F57" s="86" t="s">
        <v>631</v>
      </c>
      <c r="G57" s="87">
        <v>-2863336</v>
      </c>
      <c r="H57" s="93" t="s">
        <v>51</v>
      </c>
      <c r="I57" s="4" t="s">
        <v>44</v>
      </c>
    </row>
    <row r="58" spans="1:257" s="50" customFormat="1" ht="12.75">
      <c r="A58" s="2">
        <f>VLOOKUP(B58,'REVENUE MOD MN5 2013'!A:B,2,FALSE)</f>
        <v>3.1</v>
      </c>
      <c r="B58" s="92" t="str">
        <f t="shared" si="2"/>
        <v>7200325Privileges-Other</v>
      </c>
      <c r="C58" s="92" t="s">
        <v>0</v>
      </c>
      <c r="D58" s="3">
        <v>72</v>
      </c>
      <c r="E58" s="44" t="s">
        <v>435</v>
      </c>
      <c r="F58" s="86" t="s">
        <v>632</v>
      </c>
      <c r="G58" s="87">
        <v>-318000</v>
      </c>
      <c r="H58" s="93" t="s">
        <v>671</v>
      </c>
      <c r="I58" s="4" t="s">
        <v>395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</row>
    <row r="59" spans="1:257" s="50" customFormat="1" ht="12.75">
      <c r="A59" s="2">
        <f>VLOOKUP(B59,'REVENUE MOD MN5 2013'!A:B,2,FALSE)</f>
        <v>3.2</v>
      </c>
      <c r="B59" s="92" t="str">
        <f t="shared" si="2"/>
        <v>7200482CommissaryFunds</v>
      </c>
      <c r="C59" s="92" t="s">
        <v>0</v>
      </c>
      <c r="D59" s="3">
        <v>72</v>
      </c>
      <c r="E59" s="44" t="s">
        <v>431</v>
      </c>
      <c r="F59" s="86" t="s">
        <v>632</v>
      </c>
      <c r="G59" s="87">
        <v>-700000</v>
      </c>
      <c r="H59" s="93" t="s">
        <v>672</v>
      </c>
      <c r="I59" s="4" t="s">
        <v>394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</row>
    <row r="60" spans="1:9" ht="12.75">
      <c r="A60" s="2">
        <f>VLOOKUP(B60,'REVENUE MOD MN5 2013'!A:B,2,FALSE)</f>
        <v>3.7</v>
      </c>
      <c r="B60" s="92" t="str">
        <f t="shared" si="2"/>
        <v>7200859Sundries</v>
      </c>
      <c r="C60" s="92" t="s">
        <v>0</v>
      </c>
      <c r="D60" s="3">
        <v>72</v>
      </c>
      <c r="E60" s="44" t="s">
        <v>422</v>
      </c>
      <c r="F60" s="86" t="s">
        <v>632</v>
      </c>
      <c r="G60" s="87">
        <v>-273000</v>
      </c>
      <c r="H60" s="93" t="s">
        <v>51</v>
      </c>
      <c r="I60" s="4" t="s">
        <v>44</v>
      </c>
    </row>
    <row r="61" spans="1:257" s="50" customFormat="1" ht="12.75">
      <c r="A61" s="2">
        <f>VLOOKUP(B61,'REVENUE MOD MN5 2013'!A:B,2,FALSE)</f>
        <v>3.2</v>
      </c>
      <c r="B61" s="92" t="str">
        <f t="shared" si="2"/>
        <v>12700476AdministrativeServToPublic</v>
      </c>
      <c r="C61" s="92" t="s">
        <v>0</v>
      </c>
      <c r="D61" s="3">
        <v>127</v>
      </c>
      <c r="E61" s="44" t="s">
        <v>426</v>
      </c>
      <c r="F61" s="86" t="s">
        <v>633</v>
      </c>
      <c r="G61" s="87">
        <v>-110000</v>
      </c>
      <c r="H61" s="93" t="s">
        <v>658</v>
      </c>
      <c r="I61" s="4" t="s">
        <v>390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</row>
    <row r="62" spans="1:257" s="50" customFormat="1" ht="12.75">
      <c r="A62" s="2">
        <f>VLOOKUP(B62,'REVENUE MOD MN5 2013'!A:B,2,FALSE)</f>
        <v>3.2</v>
      </c>
      <c r="B62" s="92" t="str">
        <f t="shared" si="2"/>
        <v>13100470OtherServicesAndFees</v>
      </c>
      <c r="C62" s="92" t="s">
        <v>0</v>
      </c>
      <c r="D62" s="3">
        <v>131</v>
      </c>
      <c r="E62" s="44" t="s">
        <v>419</v>
      </c>
      <c r="F62" s="86" t="s">
        <v>634</v>
      </c>
      <c r="G62" s="87">
        <v>-17800</v>
      </c>
      <c r="H62" s="93" t="s">
        <v>663</v>
      </c>
      <c r="I62" s="4" t="s">
        <v>383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</row>
    <row r="63" spans="1:9" ht="12.75">
      <c r="A63" s="2">
        <f>VLOOKUP(B63,'REVENUE MOD MN5 2013'!A:B,2,FALSE)</f>
        <v>3.2</v>
      </c>
      <c r="B63" s="92" t="str">
        <f t="shared" si="2"/>
        <v>13100476AdministrativeServToPublic</v>
      </c>
      <c r="C63" s="92" t="s">
        <v>0</v>
      </c>
      <c r="D63" s="3">
        <v>131</v>
      </c>
      <c r="E63" s="44" t="s">
        <v>426</v>
      </c>
      <c r="F63" s="86" t="s">
        <v>634</v>
      </c>
      <c r="G63" s="87">
        <v>28700</v>
      </c>
      <c r="H63" s="93" t="s">
        <v>658</v>
      </c>
      <c r="I63" s="4" t="s">
        <v>390</v>
      </c>
    </row>
    <row r="64" spans="1:9" ht="12.75">
      <c r="A64" s="2">
        <f>VLOOKUP(B64,'REVENUE MOD MN5 2013'!A:B,2,FALSE)</f>
        <v>3.7</v>
      </c>
      <c r="B64" s="92" t="str">
        <f t="shared" si="2"/>
        <v>13100859Sundries</v>
      </c>
      <c r="C64" s="92" t="s">
        <v>0</v>
      </c>
      <c r="D64" s="3">
        <v>131</v>
      </c>
      <c r="E64" s="44" t="s">
        <v>422</v>
      </c>
      <c r="F64" s="86" t="s">
        <v>634</v>
      </c>
      <c r="G64" s="87">
        <v>-12800</v>
      </c>
      <c r="H64" s="93" t="s">
        <v>51</v>
      </c>
      <c r="I64" s="4" t="s">
        <v>44</v>
      </c>
    </row>
    <row r="65" spans="1:9" ht="12.75">
      <c r="A65" s="2">
        <f>VLOOKUP(B65,'REVENUE MOD MN5 2013'!A:B,2,FALSE)</f>
        <v>3.1</v>
      </c>
      <c r="B65" s="92" t="str">
        <f t="shared" si="2"/>
        <v>13600250Permits-General</v>
      </c>
      <c r="C65" s="92" t="s">
        <v>0</v>
      </c>
      <c r="D65" s="3">
        <v>136</v>
      </c>
      <c r="E65" s="44" t="s">
        <v>433</v>
      </c>
      <c r="F65" s="86" t="s">
        <v>635</v>
      </c>
      <c r="G65" s="87">
        <v>1086000</v>
      </c>
      <c r="H65" s="93" t="s">
        <v>673</v>
      </c>
      <c r="I65" s="4" t="s">
        <v>448</v>
      </c>
    </row>
    <row r="66" spans="1:257" s="50" customFormat="1" ht="12.75">
      <c r="A66" s="2">
        <f>VLOOKUP(B66,'REVENUE MOD MN5 2013'!A:B,2,FALSE)</f>
        <v>3.7</v>
      </c>
      <c r="B66" s="92" t="str">
        <f t="shared" si="2"/>
        <v>13600859Sundries</v>
      </c>
      <c r="C66" s="92" t="s">
        <v>0</v>
      </c>
      <c r="D66" s="3">
        <v>136</v>
      </c>
      <c r="E66" s="44" t="s">
        <v>422</v>
      </c>
      <c r="F66" s="86" t="s">
        <v>635</v>
      </c>
      <c r="G66" s="87">
        <v>77000</v>
      </c>
      <c r="H66" s="93" t="s">
        <v>51</v>
      </c>
      <c r="I66" s="4" t="s">
        <v>44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</row>
    <row r="67" spans="1:257" s="50" customFormat="1" ht="12.75">
      <c r="A67" s="2">
        <f>VLOOKUP(B67,'REVENUE MOD MN5 2013'!A:B,2,FALSE)</f>
        <v>3.2</v>
      </c>
      <c r="B67" s="92" t="str">
        <f t="shared" si="2"/>
        <v>15600470OtherServicesAndFees</v>
      </c>
      <c r="C67" s="92" t="s">
        <v>0</v>
      </c>
      <c r="D67" s="3">
        <v>156</v>
      </c>
      <c r="E67" s="44" t="s">
        <v>419</v>
      </c>
      <c r="F67" s="86" t="s">
        <v>636</v>
      </c>
      <c r="G67" s="87">
        <v>-907000</v>
      </c>
      <c r="H67" s="93" t="s">
        <v>663</v>
      </c>
      <c r="I67" s="4" t="s">
        <v>383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  <c r="IW67" s="49"/>
    </row>
    <row r="68" spans="1:257" s="50" customFormat="1" ht="12.75">
      <c r="A68" s="2">
        <f>VLOOKUP(B68,'REVENUE MOD MN5 2013'!A:B,2,FALSE)</f>
        <v>3.4</v>
      </c>
      <c r="B68" s="92" t="str">
        <f t="shared" si="2"/>
        <v>15600600Fines-General</v>
      </c>
      <c r="C68" s="92" t="s">
        <v>0</v>
      </c>
      <c r="D68" s="3">
        <v>156</v>
      </c>
      <c r="E68" s="44" t="s">
        <v>423</v>
      </c>
      <c r="F68" s="86" t="s">
        <v>636</v>
      </c>
      <c r="G68" s="87">
        <v>5101000</v>
      </c>
      <c r="H68" s="93" t="s">
        <v>674</v>
      </c>
      <c r="I68" s="4" t="s">
        <v>41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  <c r="IW68" s="49"/>
    </row>
    <row r="69" spans="1:257" s="50" customFormat="1" ht="12.75">
      <c r="A69" s="2">
        <f>VLOOKUP(B69,'REVENUE MOD MN5 2013'!A:B,2,FALSE)</f>
        <v>3.7</v>
      </c>
      <c r="B69" s="92" t="str">
        <f t="shared" si="2"/>
        <v>15600859Sundries</v>
      </c>
      <c r="C69" s="92" t="s">
        <v>0</v>
      </c>
      <c r="D69" s="3">
        <v>156</v>
      </c>
      <c r="E69" s="44" t="s">
        <v>422</v>
      </c>
      <c r="F69" s="86" t="s">
        <v>636</v>
      </c>
      <c r="G69" s="87">
        <v>41000</v>
      </c>
      <c r="H69" s="93" t="s">
        <v>51</v>
      </c>
      <c r="I69" s="4" t="s">
        <v>44</v>
      </c>
      <c r="J69" s="53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</row>
    <row r="70" spans="1:257" s="50" customFormat="1" ht="12.75">
      <c r="A70" s="2">
        <f>VLOOKUP(B70,'REVENUE MOD MN5 2013'!A:B,2,FALSE)</f>
        <v>3.2</v>
      </c>
      <c r="B70" s="92" t="str">
        <f t="shared" si="2"/>
        <v>31200470OtherServicesAndFees</v>
      </c>
      <c r="C70" s="92" t="s">
        <v>0</v>
      </c>
      <c r="D70" s="3">
        <v>312</v>
      </c>
      <c r="E70" s="44" t="s">
        <v>419</v>
      </c>
      <c r="F70" s="86" t="s">
        <v>637</v>
      </c>
      <c r="G70" s="87">
        <v>17000</v>
      </c>
      <c r="H70" s="93" t="s">
        <v>663</v>
      </c>
      <c r="I70" s="4" t="s">
        <v>383</v>
      </c>
      <c r="J70" s="53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</row>
    <row r="71" spans="1:257" s="50" customFormat="1" ht="12.75">
      <c r="A71" s="2">
        <f>VLOOKUP(B71,'REVENUE MOD MN5 2013'!A:B,2,FALSE)</f>
        <v>3.2</v>
      </c>
      <c r="B71" s="92" t="str">
        <f t="shared" si="2"/>
        <v>78100470OtherServicesAndFees</v>
      </c>
      <c r="C71" s="92" t="s">
        <v>0</v>
      </c>
      <c r="D71" s="3">
        <v>781</v>
      </c>
      <c r="E71" s="44" t="s">
        <v>419</v>
      </c>
      <c r="F71" s="86" t="s">
        <v>638</v>
      </c>
      <c r="G71" s="87">
        <v>-759000</v>
      </c>
      <c r="H71" s="93" t="s">
        <v>663</v>
      </c>
      <c r="I71" s="4" t="s">
        <v>383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</row>
    <row r="72" spans="1:257" s="50" customFormat="1" ht="12.75">
      <c r="A72" s="2">
        <f>VLOOKUP(B72,'REVENUE MOD MN5 2013'!A:B,2,FALSE)</f>
        <v>3.1</v>
      </c>
      <c r="B72" s="92" t="str">
        <f t="shared" si="2"/>
        <v>80100250Permits-General</v>
      </c>
      <c r="C72" s="92" t="s">
        <v>0</v>
      </c>
      <c r="D72" s="3">
        <v>801</v>
      </c>
      <c r="E72" s="44" t="s">
        <v>433</v>
      </c>
      <c r="F72" s="86" t="s">
        <v>639</v>
      </c>
      <c r="G72" s="87">
        <v>-244048</v>
      </c>
      <c r="H72" s="93" t="s">
        <v>673</v>
      </c>
      <c r="I72" s="4" t="s">
        <v>448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  <c r="IW72" s="49"/>
    </row>
    <row r="73" spans="1:9" ht="12.75">
      <c r="A73" s="2">
        <f>VLOOKUP(B73,'REVENUE MOD MN5 2013'!A:B,2,FALSE)</f>
        <v>3.1</v>
      </c>
      <c r="B73" s="92" t="str">
        <f t="shared" si="2"/>
        <v>80100325Privileges-Other</v>
      </c>
      <c r="C73" s="92" t="s">
        <v>0</v>
      </c>
      <c r="D73" s="3">
        <v>801</v>
      </c>
      <c r="E73" s="44" t="s">
        <v>435</v>
      </c>
      <c r="F73" s="86" t="s">
        <v>639</v>
      </c>
      <c r="G73" s="87">
        <v>-696256</v>
      </c>
      <c r="H73" s="93" t="s">
        <v>671</v>
      </c>
      <c r="I73" s="4" t="s">
        <v>395</v>
      </c>
    </row>
    <row r="74" spans="1:9" ht="12.75">
      <c r="A74" s="2">
        <f>VLOOKUP(B74,'REVENUE MOD MN5 2013'!A:B,2,FALSE)</f>
        <v>3.5</v>
      </c>
      <c r="B74" s="92" t="str">
        <f t="shared" si="2"/>
        <v>80100753Rentals:DockShipWharfage</v>
      </c>
      <c r="C74" s="92" t="s">
        <v>0</v>
      </c>
      <c r="D74" s="3">
        <v>801</v>
      </c>
      <c r="E74" s="44" t="s">
        <v>436</v>
      </c>
      <c r="F74" s="86" t="s">
        <v>639</v>
      </c>
      <c r="G74" s="87">
        <v>-3445388</v>
      </c>
      <c r="H74" s="93" t="s">
        <v>675</v>
      </c>
      <c r="I74" s="4" t="s">
        <v>396</v>
      </c>
    </row>
    <row r="75" spans="1:257" s="50" customFormat="1" ht="12.75">
      <c r="A75" s="2">
        <f>VLOOKUP(B75,'REVENUE MOD MN5 2013'!A:B,2,FALSE)</f>
        <v>3.5</v>
      </c>
      <c r="B75" s="92" t="str">
        <f t="shared" si="2"/>
        <v>80100754Rentals:Market</v>
      </c>
      <c r="C75" s="92" t="s">
        <v>0</v>
      </c>
      <c r="D75" s="3">
        <v>801</v>
      </c>
      <c r="E75" s="44" t="s">
        <v>437</v>
      </c>
      <c r="F75" s="86" t="s">
        <v>639</v>
      </c>
      <c r="G75" s="87">
        <v>-5204690</v>
      </c>
      <c r="H75" s="93" t="s">
        <v>676</v>
      </c>
      <c r="I75" s="4" t="s">
        <v>397</v>
      </c>
      <c r="J75" s="53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</row>
    <row r="76" spans="1:9" ht="12.75">
      <c r="A76" s="2">
        <f>VLOOKUP(B76,'REVENUE MOD MN5 2013'!A:B,2,FALSE)</f>
        <v>3.5</v>
      </c>
      <c r="B76" s="92" t="str">
        <f t="shared" si="2"/>
        <v>80100760Rentals:Other</v>
      </c>
      <c r="C76" s="92" t="s">
        <v>0</v>
      </c>
      <c r="D76" s="3">
        <v>801</v>
      </c>
      <c r="E76" s="44" t="s">
        <v>428</v>
      </c>
      <c r="F76" s="86" t="s">
        <v>639</v>
      </c>
      <c r="G76" s="87">
        <v>-2409618</v>
      </c>
      <c r="H76" s="93" t="s">
        <v>55</v>
      </c>
      <c r="I76" s="4" t="s">
        <v>392</v>
      </c>
    </row>
    <row r="77" spans="1:257" s="50" customFormat="1" ht="12.75">
      <c r="A77" s="2">
        <f>VLOOKUP(B77,'REVENUE MOD MN5 2013'!A:B,2,FALSE)</f>
        <v>3.7</v>
      </c>
      <c r="B77" s="92" t="str">
        <f t="shared" si="2"/>
        <v>80100859Sundries</v>
      </c>
      <c r="C77" s="92" t="s">
        <v>0</v>
      </c>
      <c r="D77" s="3">
        <v>801</v>
      </c>
      <c r="E77" s="44" t="s">
        <v>422</v>
      </c>
      <c r="F77" s="86" t="s">
        <v>639</v>
      </c>
      <c r="G77" s="87">
        <v>-37439067</v>
      </c>
      <c r="H77" s="93" t="s">
        <v>51</v>
      </c>
      <c r="I77" s="4" t="s">
        <v>44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</row>
    <row r="78" spans="1:257" s="50" customFormat="1" ht="12.75">
      <c r="A78" s="2">
        <f>VLOOKUP(B78,'REVENUE MOD MN5 2013'!A:B,2,FALSE)</f>
        <v>3.2</v>
      </c>
      <c r="B78" s="92" t="str">
        <f t="shared" si="2"/>
        <v>80600470OtherServicesAndFees</v>
      </c>
      <c r="C78" s="92" t="s">
        <v>0</v>
      </c>
      <c r="D78" s="3">
        <v>806</v>
      </c>
      <c r="E78" s="44" t="s">
        <v>419</v>
      </c>
      <c r="F78" s="86" t="s">
        <v>640</v>
      </c>
      <c r="G78" s="87">
        <v>7971250</v>
      </c>
      <c r="H78" s="93" t="s">
        <v>663</v>
      </c>
      <c r="I78" s="4" t="s">
        <v>383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</row>
    <row r="79" spans="1:9" ht="12.75">
      <c r="A79" s="2">
        <f>VLOOKUP(B79,'REVENUE MOD MN5 2013'!A:B,2,FALSE)</f>
        <v>3.5</v>
      </c>
      <c r="B79" s="92" t="str">
        <f t="shared" si="2"/>
        <v>80600760Rentals:Other</v>
      </c>
      <c r="C79" s="92" t="s">
        <v>0</v>
      </c>
      <c r="D79" s="3">
        <v>806</v>
      </c>
      <c r="E79" s="44" t="s">
        <v>428</v>
      </c>
      <c r="F79" s="86" t="s">
        <v>640</v>
      </c>
      <c r="G79" s="87">
        <v>2489000</v>
      </c>
      <c r="H79" s="93" t="s">
        <v>55</v>
      </c>
      <c r="I79" s="4" t="s">
        <v>392</v>
      </c>
    </row>
    <row r="80" spans="1:9" ht="12.75">
      <c r="A80" s="2">
        <f>VLOOKUP(B80,'REVENUE MOD MN5 2013'!A:B,2,FALSE)</f>
        <v>3.7</v>
      </c>
      <c r="B80" s="92" t="str">
        <f t="shared" si="2"/>
        <v>80600815SalesOfInRemProperty</v>
      </c>
      <c r="C80" s="92" t="s">
        <v>0</v>
      </c>
      <c r="D80" s="3">
        <v>806</v>
      </c>
      <c r="E80" s="44" t="s">
        <v>439</v>
      </c>
      <c r="F80" s="86" t="s">
        <v>640</v>
      </c>
      <c r="G80" s="87">
        <v>30845000</v>
      </c>
      <c r="H80" s="93" t="s">
        <v>677</v>
      </c>
      <c r="I80" s="4" t="s">
        <v>398</v>
      </c>
    </row>
    <row r="81" spans="1:9" ht="12.75">
      <c r="A81" s="2">
        <f>VLOOKUP(B81,'REVENUE MOD MN5 2013'!A:B,2,FALSE)</f>
        <v>3.7</v>
      </c>
      <c r="B81" s="92" t="str">
        <f t="shared" si="2"/>
        <v>80600859Sundries</v>
      </c>
      <c r="C81" s="92" t="s">
        <v>0</v>
      </c>
      <c r="D81" s="3">
        <v>806</v>
      </c>
      <c r="E81" s="44" t="s">
        <v>422</v>
      </c>
      <c r="F81" s="86" t="s">
        <v>640</v>
      </c>
      <c r="G81" s="87">
        <v>715000</v>
      </c>
      <c r="H81" s="93" t="s">
        <v>51</v>
      </c>
      <c r="I81" s="4" t="s">
        <v>44</v>
      </c>
    </row>
    <row r="82" spans="1:257" s="50" customFormat="1" ht="12.75">
      <c r="A82" s="2">
        <f>VLOOKUP(B82,'REVENUE MOD MN5 2013'!A:B,2,FALSE)</f>
        <v>3.1</v>
      </c>
      <c r="B82" s="92" t="str">
        <f t="shared" si="2"/>
        <v>81000250Permits-General</v>
      </c>
      <c r="C82" s="92" t="s">
        <v>0</v>
      </c>
      <c r="D82" s="3">
        <v>810</v>
      </c>
      <c r="E82" s="44" t="s">
        <v>433</v>
      </c>
      <c r="F82" s="86" t="s">
        <v>641</v>
      </c>
      <c r="G82" s="87">
        <v>7173000</v>
      </c>
      <c r="H82" s="93" t="s">
        <v>673</v>
      </c>
      <c r="I82" s="4" t="s">
        <v>448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  <c r="IW82" s="49"/>
    </row>
    <row r="83" spans="1:9" ht="12.75">
      <c r="A83" s="2">
        <f>VLOOKUP(B83,'REVENUE MOD MN5 2013'!A:B,2,FALSE)</f>
        <v>3.1</v>
      </c>
      <c r="B83" s="92" t="str">
        <f t="shared" si="2"/>
        <v>81000251ConstructionPermits</v>
      </c>
      <c r="C83" s="92" t="s">
        <v>0</v>
      </c>
      <c r="D83" s="3">
        <v>810</v>
      </c>
      <c r="E83" s="44" t="s">
        <v>440</v>
      </c>
      <c r="F83" s="86" t="s">
        <v>641</v>
      </c>
      <c r="G83" s="87">
        <v>14488000</v>
      </c>
      <c r="H83" s="93" t="s">
        <v>678</v>
      </c>
      <c r="I83" s="4" t="s">
        <v>399</v>
      </c>
    </row>
    <row r="84" spans="1:9" ht="12.75">
      <c r="A84" s="2">
        <f>VLOOKUP(B84,'REVENUE MOD MN5 2013'!A:B,2,FALSE)</f>
        <v>3.2</v>
      </c>
      <c r="B84" s="92" t="str">
        <f t="shared" si="2"/>
        <v>81000470OtherServicesAndFees</v>
      </c>
      <c r="C84" s="92" t="s">
        <v>0</v>
      </c>
      <c r="D84" s="3">
        <v>810</v>
      </c>
      <c r="E84" s="44" t="s">
        <v>419</v>
      </c>
      <c r="F84" s="86" t="s">
        <v>641</v>
      </c>
      <c r="G84" s="87">
        <v>2225000</v>
      </c>
      <c r="H84" s="93" t="s">
        <v>663</v>
      </c>
      <c r="I84" s="4" t="s">
        <v>383</v>
      </c>
    </row>
    <row r="85" spans="1:9" ht="12.75">
      <c r="A85" s="2">
        <f>VLOOKUP(B85,'REVENUE MOD MN5 2013'!A:B,2,FALSE)</f>
        <v>3.2</v>
      </c>
      <c r="B85" s="92" t="str">
        <f t="shared" si="2"/>
        <v>81000476AdministrativeServToPublic</v>
      </c>
      <c r="C85" s="92" t="s">
        <v>0</v>
      </c>
      <c r="D85" s="3">
        <v>810</v>
      </c>
      <c r="E85" s="44" t="s">
        <v>426</v>
      </c>
      <c r="F85" s="86" t="s">
        <v>641</v>
      </c>
      <c r="G85" s="87">
        <v>650000</v>
      </c>
      <c r="H85" s="93" t="s">
        <v>658</v>
      </c>
      <c r="I85" s="4" t="s">
        <v>390</v>
      </c>
    </row>
    <row r="86" spans="1:9" ht="12.75">
      <c r="A86" s="2">
        <f>VLOOKUP(B86,'REVENUE MOD MN5 2013'!A:B,2,FALSE)</f>
        <v>3.1</v>
      </c>
      <c r="B86" s="92" t="str">
        <f t="shared" si="2"/>
        <v>81600200Licenses-General</v>
      </c>
      <c r="C86" s="92" t="s">
        <v>0</v>
      </c>
      <c r="D86" s="3">
        <v>816</v>
      </c>
      <c r="E86" s="44" t="s">
        <v>434</v>
      </c>
      <c r="F86" s="86" t="s">
        <v>642</v>
      </c>
      <c r="G86" s="87">
        <v>-1793000</v>
      </c>
      <c r="H86" s="93" t="s">
        <v>667</v>
      </c>
      <c r="I86" s="4" t="s">
        <v>447</v>
      </c>
    </row>
    <row r="87" spans="1:9" ht="12.75">
      <c r="A87" s="2">
        <f>VLOOKUP(B87,'REVENUE MOD MN5 2013'!A:B,2,FALSE)</f>
        <v>3.2</v>
      </c>
      <c r="B87" s="92" t="str">
        <f t="shared" si="2"/>
        <v>81600430HealthServices/Fees</v>
      </c>
      <c r="C87" s="92" t="s">
        <v>0</v>
      </c>
      <c r="D87" s="3">
        <v>816</v>
      </c>
      <c r="E87" s="44" t="s">
        <v>831</v>
      </c>
      <c r="F87" s="86" t="s">
        <v>642</v>
      </c>
      <c r="G87" s="87">
        <v>-466000</v>
      </c>
      <c r="H87" s="93" t="s">
        <v>679</v>
      </c>
      <c r="I87" s="4" t="s">
        <v>849</v>
      </c>
    </row>
    <row r="88" spans="1:9" ht="12.75">
      <c r="A88" s="2">
        <f>VLOOKUP(B88,'REVENUE MOD MN5 2013'!A:B,2,FALSE)</f>
        <v>3.2</v>
      </c>
      <c r="B88" s="92" t="str">
        <f t="shared" si="2"/>
        <v>81600476AdministrativeServToPublic</v>
      </c>
      <c r="C88" s="92" t="s">
        <v>0</v>
      </c>
      <c r="D88" s="3">
        <v>816</v>
      </c>
      <c r="E88" s="44" t="s">
        <v>426</v>
      </c>
      <c r="F88" s="86" t="s">
        <v>642</v>
      </c>
      <c r="G88" s="87">
        <v>-207000</v>
      </c>
      <c r="H88" s="93" t="s">
        <v>658</v>
      </c>
      <c r="I88" s="4" t="s">
        <v>390</v>
      </c>
    </row>
    <row r="89" spans="1:257" s="50" customFormat="1" ht="12.75">
      <c r="A89" s="2">
        <f>VLOOKUP(B89,'REVENUE MOD MN5 2013'!A:B,2,FALSE)</f>
        <v>3.4</v>
      </c>
      <c r="B89" s="92" t="str">
        <f t="shared" si="2"/>
        <v>82000600Fines-General</v>
      </c>
      <c r="C89" s="92" t="s">
        <v>0</v>
      </c>
      <c r="D89" s="3">
        <v>820</v>
      </c>
      <c r="E89" s="44" t="s">
        <v>423</v>
      </c>
      <c r="F89" s="86" t="s">
        <v>643</v>
      </c>
      <c r="G89" s="87">
        <v>-5010000</v>
      </c>
      <c r="H89" s="93" t="s">
        <v>674</v>
      </c>
      <c r="I89" s="4" t="s">
        <v>41</v>
      </c>
      <c r="J89" s="53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</row>
    <row r="90" spans="1:9" ht="12.75">
      <c r="A90" s="2">
        <f>VLOOKUP(B90,'REVENUE MOD MN5 2013'!A:B,2,FALSE)</f>
        <v>3.2</v>
      </c>
      <c r="B90" s="92" t="str">
        <f t="shared" si="2"/>
        <v>82600470OtherServicesAndFees</v>
      </c>
      <c r="C90" s="92" t="s">
        <v>0</v>
      </c>
      <c r="D90" s="3">
        <v>826</v>
      </c>
      <c r="E90" s="44" t="s">
        <v>419</v>
      </c>
      <c r="F90" s="86" t="s">
        <v>644</v>
      </c>
      <c r="G90" s="87">
        <v>952000</v>
      </c>
      <c r="H90" s="93" t="s">
        <v>663</v>
      </c>
      <c r="I90" s="4" t="s">
        <v>383</v>
      </c>
    </row>
    <row r="91" spans="1:9" ht="12.75">
      <c r="A91" s="2">
        <f>VLOOKUP(B91,'REVENUE MOD MN5 2013'!A:B,2,FALSE)</f>
        <v>3.5</v>
      </c>
      <c r="B91" s="92" t="str">
        <f t="shared" si="2"/>
        <v>82600760Rentals:Other</v>
      </c>
      <c r="C91" s="92" t="s">
        <v>0</v>
      </c>
      <c r="D91" s="3">
        <v>826</v>
      </c>
      <c r="E91" s="44" t="s">
        <v>428</v>
      </c>
      <c r="F91" s="86" t="s">
        <v>644</v>
      </c>
      <c r="G91" s="87">
        <v>1335000</v>
      </c>
      <c r="H91" s="93" t="s">
        <v>55</v>
      </c>
      <c r="I91" s="4" t="s">
        <v>392</v>
      </c>
    </row>
    <row r="92" spans="1:9" ht="12.75">
      <c r="A92" s="2">
        <f>VLOOKUP(B92,'REVENUE MOD MN5 2013'!A:B,2,FALSE)</f>
        <v>3.7</v>
      </c>
      <c r="B92" s="92" t="str">
        <f t="shared" si="2"/>
        <v>82600859Sundries</v>
      </c>
      <c r="C92" s="92" t="s">
        <v>0</v>
      </c>
      <c r="D92" s="3">
        <v>826</v>
      </c>
      <c r="E92" s="44" t="s">
        <v>422</v>
      </c>
      <c r="F92" s="86" t="s">
        <v>644</v>
      </c>
      <c r="G92" s="87">
        <v>-300000</v>
      </c>
      <c r="H92" s="93" t="s">
        <v>51</v>
      </c>
      <c r="I92" s="4" t="s">
        <v>44</v>
      </c>
    </row>
    <row r="93" spans="1:257" s="50" customFormat="1" ht="12.75">
      <c r="A93" s="2">
        <f>VLOOKUP(B93,'REVENUE MOD MN5 2013'!A:B,2,FALSE)</f>
        <v>3.1</v>
      </c>
      <c r="B93" s="92" t="str">
        <f t="shared" si="2"/>
        <v>82700304DumpingPrivileges</v>
      </c>
      <c r="C93" s="92" t="s">
        <v>0</v>
      </c>
      <c r="D93" s="3">
        <v>827</v>
      </c>
      <c r="E93" s="44" t="s">
        <v>832</v>
      </c>
      <c r="F93" s="86" t="s">
        <v>645</v>
      </c>
      <c r="G93" s="87">
        <v>262000</v>
      </c>
      <c r="H93" s="93" t="s">
        <v>680</v>
      </c>
      <c r="I93" s="4" t="s">
        <v>850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  <c r="IW93" s="49"/>
    </row>
    <row r="94" spans="1:9" ht="12.75">
      <c r="A94" s="2">
        <f>VLOOKUP(B94,'REVENUE MOD MN5 2013'!A:B,2,FALSE)</f>
        <v>3.1</v>
      </c>
      <c r="B94" s="92" t="str">
        <f t="shared" si="2"/>
        <v>82700325Privileges-Other</v>
      </c>
      <c r="C94" s="92" t="s">
        <v>0</v>
      </c>
      <c r="D94" s="3">
        <v>827</v>
      </c>
      <c r="E94" s="44" t="s">
        <v>435</v>
      </c>
      <c r="F94" s="86" t="s">
        <v>645</v>
      </c>
      <c r="G94" s="87">
        <v>-246000</v>
      </c>
      <c r="H94" s="93" t="s">
        <v>671</v>
      </c>
      <c r="I94" s="4" t="s">
        <v>395</v>
      </c>
    </row>
    <row r="95" spans="1:9" ht="12.75">
      <c r="A95" s="2">
        <f>VLOOKUP(B95,'REVENUE MOD MN5 2013'!A:B,2,FALSE)</f>
        <v>3.1</v>
      </c>
      <c r="B95" s="92" t="str">
        <f t="shared" si="2"/>
        <v>82900200Licenses-General</v>
      </c>
      <c r="C95" s="92" t="s">
        <v>0</v>
      </c>
      <c r="D95" s="3">
        <v>829</v>
      </c>
      <c r="E95" s="44" t="s">
        <v>434</v>
      </c>
      <c r="F95" s="86" t="s">
        <v>646</v>
      </c>
      <c r="G95" s="87">
        <v>424006</v>
      </c>
      <c r="H95" s="93" t="s">
        <v>667</v>
      </c>
      <c r="I95" s="4" t="s">
        <v>447</v>
      </c>
    </row>
    <row r="96" spans="1:257" s="50" customFormat="1" ht="12.75">
      <c r="A96" s="2">
        <f>VLOOKUP(B96,'REVENUE MOD MN5 2013'!A:B,2,FALSE)</f>
        <v>3.2</v>
      </c>
      <c r="B96" s="92" t="str">
        <f t="shared" si="2"/>
        <v>82900470OtherServicesAndFees</v>
      </c>
      <c r="C96" s="92" t="s">
        <v>0</v>
      </c>
      <c r="D96" s="3">
        <v>829</v>
      </c>
      <c r="E96" s="44" t="s">
        <v>419</v>
      </c>
      <c r="F96" s="86" t="s">
        <v>646</v>
      </c>
      <c r="G96" s="87">
        <v>58000</v>
      </c>
      <c r="H96" s="93" t="s">
        <v>663</v>
      </c>
      <c r="I96" s="4" t="s">
        <v>383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  <c r="IW96" s="49"/>
    </row>
    <row r="97" spans="1:257" s="50" customFormat="1" ht="12.75">
      <c r="A97" s="2">
        <f>VLOOKUP(B97,'REVENUE MOD MN5 2013'!A:B,2,FALSE)</f>
        <v>3.1</v>
      </c>
      <c r="B97" s="92" t="str">
        <f t="shared" si="2"/>
        <v>83600200Licenses-General</v>
      </c>
      <c r="C97" s="92" t="s">
        <v>0</v>
      </c>
      <c r="D97" s="3">
        <v>836</v>
      </c>
      <c r="E97" s="44" t="s">
        <v>434</v>
      </c>
      <c r="F97" s="86" t="s">
        <v>647</v>
      </c>
      <c r="G97" s="87">
        <v>-53000</v>
      </c>
      <c r="H97" s="93" t="s">
        <v>667</v>
      </c>
      <c r="I97" s="4" t="s">
        <v>447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  <c r="IW97" s="49"/>
    </row>
    <row r="98" spans="1:9" ht="12.75">
      <c r="A98" s="2">
        <f>VLOOKUP(B98,'REVENUE MOD MN5 2013'!A:B,2,FALSE)</f>
        <v>3.2</v>
      </c>
      <c r="B98" s="92" t="str">
        <f t="shared" si="2"/>
        <v>83600470OtherServicesAndFees</v>
      </c>
      <c r="C98" s="92" t="s">
        <v>0</v>
      </c>
      <c r="D98" s="3">
        <v>836</v>
      </c>
      <c r="E98" s="44" t="s">
        <v>419</v>
      </c>
      <c r="F98" s="86" t="s">
        <v>647</v>
      </c>
      <c r="G98" s="87">
        <v>368000</v>
      </c>
      <c r="H98" s="93" t="s">
        <v>663</v>
      </c>
      <c r="I98" s="4" t="s">
        <v>383</v>
      </c>
    </row>
    <row r="99" spans="1:9" ht="12.75">
      <c r="A99" s="2">
        <f>VLOOKUP(B99,'REVENUE MOD MN5 2013'!A:B,2,FALSE)</f>
        <v>3.4</v>
      </c>
      <c r="B99" s="92" t="str">
        <f t="shared" si="2"/>
        <v>83600600Fines-General</v>
      </c>
      <c r="C99" s="92" t="s">
        <v>0</v>
      </c>
      <c r="D99" s="3">
        <v>836</v>
      </c>
      <c r="E99" s="44" t="s">
        <v>423</v>
      </c>
      <c r="F99" s="86" t="s">
        <v>647</v>
      </c>
      <c r="G99" s="87">
        <v>4250000</v>
      </c>
      <c r="H99" s="93" t="s">
        <v>674</v>
      </c>
      <c r="I99" s="4" t="s">
        <v>41</v>
      </c>
    </row>
    <row r="100" spans="1:9" ht="12.75">
      <c r="A100" s="2">
        <f>VLOOKUP(B100,'REVENUE MOD MN5 2013'!A:B,2,FALSE)</f>
        <v>3.4</v>
      </c>
      <c r="B100" s="92" t="str">
        <f aca="true" t="shared" si="3" ref="B100:B122">CONCATENATE(D100,E100,I100)</f>
        <v>83600602Fines-Pvb</v>
      </c>
      <c r="C100" s="92" t="s">
        <v>0</v>
      </c>
      <c r="D100" s="3">
        <v>836</v>
      </c>
      <c r="E100" s="44" t="s">
        <v>442</v>
      </c>
      <c r="F100" s="86" t="s">
        <v>647</v>
      </c>
      <c r="G100" s="87">
        <v>-2813000</v>
      </c>
      <c r="H100" s="93" t="s">
        <v>681</v>
      </c>
      <c r="I100" s="4" t="s">
        <v>449</v>
      </c>
    </row>
    <row r="101" spans="1:9" ht="12.75">
      <c r="A101" s="2">
        <f>VLOOKUP(B101,'REVENUE MOD MN5 2013'!A:B,2,FALSE)</f>
        <v>3.7</v>
      </c>
      <c r="B101" s="92" t="str">
        <f t="shared" si="3"/>
        <v>83600859Sundries</v>
      </c>
      <c r="C101" s="92" t="s">
        <v>0</v>
      </c>
      <c r="D101" s="3">
        <v>836</v>
      </c>
      <c r="E101" s="44" t="s">
        <v>422</v>
      </c>
      <c r="F101" s="86" t="s">
        <v>647</v>
      </c>
      <c r="G101" s="87">
        <v>475000</v>
      </c>
      <c r="H101" s="93" t="s">
        <v>51</v>
      </c>
      <c r="I101" s="4" t="s">
        <v>44</v>
      </c>
    </row>
    <row r="102" spans="1:9" ht="12.75">
      <c r="A102" s="2">
        <f>VLOOKUP(B102,'REVENUE MOD MN5 2013'!A:B,2,FALSE)</f>
        <v>3.6</v>
      </c>
      <c r="B102" s="92" t="str">
        <f t="shared" si="3"/>
        <v>83656001InterestIncome-Other</v>
      </c>
      <c r="C102" s="92" t="s">
        <v>0</v>
      </c>
      <c r="D102" s="3">
        <v>836</v>
      </c>
      <c r="E102" s="44" t="s">
        <v>833</v>
      </c>
      <c r="F102" s="86" t="s">
        <v>647</v>
      </c>
      <c r="G102" s="87">
        <v>-20000</v>
      </c>
      <c r="H102" s="93" t="s">
        <v>664</v>
      </c>
      <c r="I102" s="4" t="s">
        <v>450</v>
      </c>
    </row>
    <row r="103" spans="1:9" ht="12.75">
      <c r="A103" s="2">
        <f>VLOOKUP(B103,'REVENUE MOD MN5 2013'!A:B,2,FALSE)</f>
        <v>3.6</v>
      </c>
      <c r="B103" s="92" t="str">
        <f t="shared" si="3"/>
        <v>83656002InterestIncome-SalesTax</v>
      </c>
      <c r="C103" s="92" t="s">
        <v>0</v>
      </c>
      <c r="D103" s="3">
        <v>836</v>
      </c>
      <c r="E103" s="44" t="s">
        <v>834</v>
      </c>
      <c r="F103" s="86" t="s">
        <v>647</v>
      </c>
      <c r="G103" s="87">
        <v>120000</v>
      </c>
      <c r="H103" s="93" t="s">
        <v>682</v>
      </c>
      <c r="I103" s="4" t="s">
        <v>451</v>
      </c>
    </row>
    <row r="104" spans="1:9" ht="12.75">
      <c r="A104" s="2">
        <f>VLOOKUP(B104,'REVENUE MOD MN5 2013'!A:B,2,FALSE)</f>
        <v>3.1</v>
      </c>
      <c r="B104" s="92" t="str">
        <f t="shared" si="3"/>
        <v>841250Permits-General</v>
      </c>
      <c r="C104" s="92" t="s">
        <v>0</v>
      </c>
      <c r="D104" s="3">
        <v>841</v>
      </c>
      <c r="E104" s="3">
        <v>250</v>
      </c>
      <c r="F104" s="86" t="s">
        <v>648</v>
      </c>
      <c r="G104" s="87">
        <v>228000</v>
      </c>
      <c r="H104" s="93" t="s">
        <v>673</v>
      </c>
      <c r="I104" s="4" t="s">
        <v>448</v>
      </c>
    </row>
    <row r="105" spans="1:9" ht="12.75">
      <c r="A105" s="2">
        <f>VLOOKUP(B105,'REVENUE MOD MN5 2013'!A:B,2,FALSE)</f>
        <v>3.1</v>
      </c>
      <c r="B105" s="92" t="str">
        <f t="shared" si="3"/>
        <v>841325Privileges-Other</v>
      </c>
      <c r="C105" s="92" t="s">
        <v>0</v>
      </c>
      <c r="D105" s="3">
        <v>841</v>
      </c>
      <c r="E105" s="3">
        <v>325</v>
      </c>
      <c r="F105" s="86" t="s">
        <v>648</v>
      </c>
      <c r="G105" s="87">
        <v>705000</v>
      </c>
      <c r="H105" s="93" t="s">
        <v>671</v>
      </c>
      <c r="I105" s="4" t="s">
        <v>395</v>
      </c>
    </row>
    <row r="106" spans="1:9" ht="12.75">
      <c r="A106" s="2">
        <f>VLOOKUP(B106,'REVENUE MOD MN5 2013'!A:B,2,FALSE)</f>
        <v>3.2</v>
      </c>
      <c r="B106" s="92" t="str">
        <f t="shared" si="3"/>
        <v>84100472ParkingMeterRevenues</v>
      </c>
      <c r="C106" s="92" t="s">
        <v>0</v>
      </c>
      <c r="D106" s="3">
        <v>841</v>
      </c>
      <c r="E106" s="44" t="s">
        <v>444</v>
      </c>
      <c r="F106" s="86" t="s">
        <v>648</v>
      </c>
      <c r="G106" s="87">
        <v>-9178212</v>
      </c>
      <c r="H106" s="93" t="s">
        <v>668</v>
      </c>
      <c r="I106" s="4" t="s">
        <v>401</v>
      </c>
    </row>
    <row r="107" spans="1:9" ht="12.75">
      <c r="A107" s="2">
        <f>VLOOKUP(B107,'REVENUE MOD MN5 2013'!A:B,2,FALSE)</f>
        <v>3.7</v>
      </c>
      <c r="B107" s="92" t="str">
        <f t="shared" si="3"/>
        <v>84100859Sundries</v>
      </c>
      <c r="C107" s="92" t="s">
        <v>0</v>
      </c>
      <c r="D107" s="3">
        <v>841</v>
      </c>
      <c r="E107" s="44" t="s">
        <v>422</v>
      </c>
      <c r="F107" s="86" t="s">
        <v>648</v>
      </c>
      <c r="G107" s="87">
        <v>150000</v>
      </c>
      <c r="H107" s="93" t="s">
        <v>51</v>
      </c>
      <c r="I107" s="4" t="s">
        <v>44</v>
      </c>
    </row>
    <row r="108" spans="1:9" ht="12.75">
      <c r="A108" s="2">
        <f>VLOOKUP(B108,'REVENUE MOD MN5 2013'!A:B,2,FALSE)</f>
        <v>3.2</v>
      </c>
      <c r="B108" s="92" t="str">
        <f t="shared" si="3"/>
        <v>84600450Culture-RecreationService/Fee</v>
      </c>
      <c r="C108" s="92" t="s">
        <v>0</v>
      </c>
      <c r="D108" s="3">
        <v>846</v>
      </c>
      <c r="E108" s="44" t="s">
        <v>835</v>
      </c>
      <c r="F108" s="86" t="s">
        <v>649</v>
      </c>
      <c r="G108" s="87">
        <v>-4122000</v>
      </c>
      <c r="H108" s="93" t="s">
        <v>683</v>
      </c>
      <c r="I108" s="4" t="s">
        <v>851</v>
      </c>
    </row>
    <row r="109" spans="1:9" ht="12.75">
      <c r="A109" s="2">
        <f>VLOOKUP(B109,'REVENUE MOD MN5 2013'!A:B,2,FALSE)</f>
        <v>3.2</v>
      </c>
      <c r="B109" s="92" t="str">
        <f t="shared" si="3"/>
        <v>84600476AdministrativeServToPublic</v>
      </c>
      <c r="C109" s="92" t="s">
        <v>0</v>
      </c>
      <c r="D109" s="3">
        <v>846</v>
      </c>
      <c r="E109" s="44" t="s">
        <v>426</v>
      </c>
      <c r="F109" s="86" t="s">
        <v>649</v>
      </c>
      <c r="G109" s="87">
        <v>-400000</v>
      </c>
      <c r="H109" s="93" t="s">
        <v>658</v>
      </c>
      <c r="I109" s="4" t="s">
        <v>390</v>
      </c>
    </row>
    <row r="110" spans="1:9" ht="12.75">
      <c r="A110" s="2">
        <f>VLOOKUP(B110,'REVENUE MOD MN5 2013'!A:B,2,FALSE)</f>
        <v>3.2</v>
      </c>
      <c r="B110" s="92" t="str">
        <f t="shared" si="3"/>
        <v>84600756Rentals:SheaStadium</v>
      </c>
      <c r="C110" s="92" t="s">
        <v>0</v>
      </c>
      <c r="D110" s="3">
        <v>846</v>
      </c>
      <c r="E110" s="44" t="s">
        <v>836</v>
      </c>
      <c r="F110" s="86" t="s">
        <v>649</v>
      </c>
      <c r="G110" s="87">
        <v>-245000</v>
      </c>
      <c r="H110" s="93" t="s">
        <v>684</v>
      </c>
      <c r="I110" s="4" t="s">
        <v>852</v>
      </c>
    </row>
    <row r="111" spans="1:9" ht="12.75">
      <c r="A111" s="2">
        <f>VLOOKUP(B111,'REVENUE MOD MN5 2013'!A:B,2,FALSE)</f>
        <v>3.7</v>
      </c>
      <c r="B111" s="92" t="str">
        <f t="shared" si="3"/>
        <v>84600859Sundries</v>
      </c>
      <c r="C111" s="92" t="s">
        <v>0</v>
      </c>
      <c r="D111" s="3">
        <v>846</v>
      </c>
      <c r="E111" s="44" t="s">
        <v>422</v>
      </c>
      <c r="F111" s="86" t="s">
        <v>649</v>
      </c>
      <c r="G111" s="87">
        <v>-12150000</v>
      </c>
      <c r="H111" s="93" t="s">
        <v>51</v>
      </c>
      <c r="I111" s="4" t="s">
        <v>44</v>
      </c>
    </row>
    <row r="112" spans="1:9" ht="12.75">
      <c r="A112" s="2">
        <f>VLOOKUP(B112,'REVENUE MOD MN5 2013'!A:B,2,FALSE)</f>
        <v>3.2</v>
      </c>
      <c r="B112" s="92" t="str">
        <f t="shared" si="3"/>
        <v>85000476AdministrativeServToPublic</v>
      </c>
      <c r="C112" s="92" t="s">
        <v>0</v>
      </c>
      <c r="D112" s="3">
        <v>850</v>
      </c>
      <c r="E112" s="44" t="s">
        <v>426</v>
      </c>
      <c r="F112" s="86" t="s">
        <v>650</v>
      </c>
      <c r="G112" s="87">
        <v>50000</v>
      </c>
      <c r="H112" s="93" t="s">
        <v>658</v>
      </c>
      <c r="I112" s="4" t="s">
        <v>390</v>
      </c>
    </row>
    <row r="113" spans="1:9" ht="12.75">
      <c r="A113" s="2">
        <f>VLOOKUP(B113,'REVENUE MOD MN5 2013'!A:B,2,FALSE)</f>
        <v>3.2</v>
      </c>
      <c r="B113" s="92" t="str">
        <f t="shared" si="3"/>
        <v>85600476AdministrativeServToPublic</v>
      </c>
      <c r="C113" s="92" t="s">
        <v>0</v>
      </c>
      <c r="D113" s="3">
        <v>856</v>
      </c>
      <c r="E113" s="44" t="s">
        <v>426</v>
      </c>
      <c r="F113" s="86" t="s">
        <v>651</v>
      </c>
      <c r="G113" s="87">
        <v>719000</v>
      </c>
      <c r="H113" s="93" t="s">
        <v>658</v>
      </c>
      <c r="I113" s="4" t="s">
        <v>390</v>
      </c>
    </row>
    <row r="114" spans="1:9" ht="12.75">
      <c r="A114" s="2">
        <f>VLOOKUP(B114,'REVENUE MOD MN5 2013'!A:B,2,FALSE)</f>
        <v>3.2</v>
      </c>
      <c r="B114" s="92" t="str">
        <f t="shared" si="3"/>
        <v>85600477AdminServToTBTA</v>
      </c>
      <c r="C114" s="92" t="s">
        <v>0</v>
      </c>
      <c r="D114" s="3">
        <v>856</v>
      </c>
      <c r="E114" s="44" t="s">
        <v>837</v>
      </c>
      <c r="F114" s="86" t="s">
        <v>651</v>
      </c>
      <c r="G114" s="87">
        <v>-22000</v>
      </c>
      <c r="H114" s="93" t="s">
        <v>685</v>
      </c>
      <c r="I114" s="4" t="s">
        <v>853</v>
      </c>
    </row>
    <row r="115" spans="1:9" ht="12.75">
      <c r="A115" s="2">
        <f>VLOOKUP(B115,'REVENUE MOD MN5 2013'!A:B,2,FALSE)</f>
        <v>3.5</v>
      </c>
      <c r="B115" s="92" t="str">
        <f t="shared" si="3"/>
        <v>85600760Rentals:Other</v>
      </c>
      <c r="C115" s="92" t="s">
        <v>0</v>
      </c>
      <c r="D115" s="3">
        <v>856</v>
      </c>
      <c r="E115" s="44" t="s">
        <v>428</v>
      </c>
      <c r="F115" s="86" t="s">
        <v>651</v>
      </c>
      <c r="G115" s="87">
        <v>-1867000</v>
      </c>
      <c r="H115" s="93" t="s">
        <v>55</v>
      </c>
      <c r="I115" s="4" t="s">
        <v>392</v>
      </c>
    </row>
    <row r="116" spans="1:9" ht="12.75">
      <c r="A116" s="2">
        <f>VLOOKUP(B116,'REVENUE MOD MN5 2013'!A:B,2,FALSE)</f>
        <v>3.7</v>
      </c>
      <c r="B116" s="92" t="str">
        <f t="shared" si="3"/>
        <v>85600820SalesOfCityRealProperty</v>
      </c>
      <c r="C116" s="92" t="s">
        <v>0</v>
      </c>
      <c r="D116" s="3">
        <v>856</v>
      </c>
      <c r="E116" s="44" t="s">
        <v>425</v>
      </c>
      <c r="F116" s="86" t="s">
        <v>651</v>
      </c>
      <c r="G116" s="87">
        <v>10985000</v>
      </c>
      <c r="H116" s="93" t="s">
        <v>686</v>
      </c>
      <c r="I116" s="4" t="s">
        <v>389</v>
      </c>
    </row>
    <row r="117" spans="1:9" ht="12.75">
      <c r="A117" s="2">
        <f>VLOOKUP(B117,'REVENUE MOD MN5 2013'!A:B,2,FALSE)</f>
        <v>3.7</v>
      </c>
      <c r="B117" s="92" t="str">
        <f t="shared" si="3"/>
        <v>85600859Sundries</v>
      </c>
      <c r="C117" s="92" t="s">
        <v>0</v>
      </c>
      <c r="D117" s="3">
        <v>856</v>
      </c>
      <c r="E117" s="44" t="s">
        <v>422</v>
      </c>
      <c r="F117" s="86" t="s">
        <v>651</v>
      </c>
      <c r="G117" s="87">
        <v>19000</v>
      </c>
      <c r="H117" s="93" t="s">
        <v>51</v>
      </c>
      <c r="I117" s="4" t="s">
        <v>44</v>
      </c>
    </row>
    <row r="118" spans="1:9" ht="12.75">
      <c r="A118" s="2">
        <f>VLOOKUP(B118,'REVENUE MOD MN5 2013'!A:B,2,FALSE)</f>
        <v>3.1</v>
      </c>
      <c r="B118" s="92" t="str">
        <f t="shared" si="3"/>
        <v>85800250Permits-General</v>
      </c>
      <c r="C118" s="92" t="s">
        <v>0</v>
      </c>
      <c r="D118" s="3">
        <v>858</v>
      </c>
      <c r="E118" s="44" t="s">
        <v>433</v>
      </c>
      <c r="F118" s="86" t="s">
        <v>652</v>
      </c>
      <c r="G118" s="87">
        <v>-76000</v>
      </c>
      <c r="H118" s="93" t="s">
        <v>673</v>
      </c>
      <c r="I118" s="4" t="s">
        <v>448</v>
      </c>
    </row>
    <row r="119" spans="1:9" ht="12.75">
      <c r="A119" s="2">
        <f>VLOOKUP(B119,'REVENUE MOD MN5 2013'!A:B,2,FALSE)</f>
        <v>3.7</v>
      </c>
      <c r="B119" s="92" t="str">
        <f t="shared" si="3"/>
        <v>85800859Sundries</v>
      </c>
      <c r="C119" s="92" t="s">
        <v>0</v>
      </c>
      <c r="D119" s="3">
        <v>858</v>
      </c>
      <c r="E119" s="44" t="s">
        <v>422</v>
      </c>
      <c r="F119" s="86" t="s">
        <v>652</v>
      </c>
      <c r="G119" s="87">
        <v>-3656000</v>
      </c>
      <c r="H119" s="93" t="s">
        <v>51</v>
      </c>
      <c r="I119" s="4" t="s">
        <v>44</v>
      </c>
    </row>
    <row r="120" spans="1:257" s="50" customFormat="1" ht="12.75">
      <c r="A120" s="2">
        <f>VLOOKUP(B120,'REVENUE MOD MN5 2013'!A:B,2,FALSE)</f>
        <v>3.1</v>
      </c>
      <c r="B120" s="92" t="str">
        <f t="shared" si="3"/>
        <v>86600320Franchises-Other</v>
      </c>
      <c r="C120" s="92" t="s">
        <v>0</v>
      </c>
      <c r="D120" s="3">
        <v>866</v>
      </c>
      <c r="E120" s="44" t="s">
        <v>443</v>
      </c>
      <c r="F120" s="86" t="s">
        <v>653</v>
      </c>
      <c r="G120" s="87">
        <v>884000</v>
      </c>
      <c r="H120" s="93" t="s">
        <v>687</v>
      </c>
      <c r="I120" s="4" t="s">
        <v>452</v>
      </c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  <c r="IW120" s="49"/>
    </row>
    <row r="121" spans="1:257" s="50" customFormat="1" ht="12.75">
      <c r="A121" s="2">
        <f>VLOOKUP(B121,'REVENUE MOD MN5 2013'!A:B,2,FALSE)</f>
        <v>3.4</v>
      </c>
      <c r="B121" s="92" t="str">
        <f t="shared" si="3"/>
        <v>86600600Fines-General</v>
      </c>
      <c r="C121" s="92" t="s">
        <v>0</v>
      </c>
      <c r="D121" s="3">
        <v>866</v>
      </c>
      <c r="E121" s="44" t="s">
        <v>423</v>
      </c>
      <c r="F121" s="86" t="s">
        <v>653</v>
      </c>
      <c r="G121" s="87">
        <v>2624000</v>
      </c>
      <c r="H121" s="93" t="s">
        <v>674</v>
      </c>
      <c r="I121" s="4" t="s">
        <v>41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  <c r="IA121" s="49"/>
      <c r="IB121" s="49"/>
      <c r="IC121" s="49"/>
      <c r="ID121" s="4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49"/>
      <c r="IS121" s="49"/>
      <c r="IT121" s="49"/>
      <c r="IU121" s="49"/>
      <c r="IV121" s="49"/>
      <c r="IW121" s="49"/>
    </row>
    <row r="122" spans="1:9" ht="12.75">
      <c r="A122" s="2">
        <f>VLOOKUP(B122,'REVENUE MOD MN5 2013'!A:B,2,FALSE)</f>
        <v>3.4</v>
      </c>
      <c r="B122" s="92" t="str">
        <f t="shared" si="3"/>
        <v>90300650Forfeitures-General</v>
      </c>
      <c r="C122" s="92" t="s">
        <v>0</v>
      </c>
      <c r="D122" s="3">
        <v>903</v>
      </c>
      <c r="E122" s="44" t="s">
        <v>445</v>
      </c>
      <c r="F122" s="86" t="s">
        <v>654</v>
      </c>
      <c r="G122" s="87">
        <v>185000</v>
      </c>
      <c r="H122" s="93" t="s">
        <v>688</v>
      </c>
      <c r="I122" s="4" t="s">
        <v>453</v>
      </c>
    </row>
    <row r="123" spans="1:9" ht="12.75">
      <c r="A123" s="2">
        <f>VLOOKUP(B123,'REVENUE MOD MN5 2013'!A:B,2,FALSE)</f>
        <v>3.4</v>
      </c>
      <c r="B123" s="92" t="str">
        <f aca="true" t="shared" si="4" ref="B123:B125">CONCATENATE(D123,E123,I123)</f>
        <v>90400650Forfeitures-General</v>
      </c>
      <c r="C123" s="92" t="s">
        <v>0</v>
      </c>
      <c r="D123" s="3">
        <v>904</v>
      </c>
      <c r="E123" s="44" t="s">
        <v>445</v>
      </c>
      <c r="F123" s="86" t="s">
        <v>655</v>
      </c>
      <c r="G123" s="87">
        <v>4000</v>
      </c>
      <c r="H123" s="93" t="s">
        <v>688</v>
      </c>
      <c r="I123" s="4" t="s">
        <v>453</v>
      </c>
    </row>
    <row r="124" spans="1:9" ht="12.75">
      <c r="A124" s="2">
        <f>VLOOKUP(B124,'REVENUE MOD MN5 2013'!A:B,2,FALSE)</f>
        <v>3.2</v>
      </c>
      <c r="B124" s="92" t="str">
        <f t="shared" si="4"/>
        <v>94200470OtherServicesAndFees</v>
      </c>
      <c r="C124" s="92" t="s">
        <v>0</v>
      </c>
      <c r="D124" s="3">
        <v>942</v>
      </c>
      <c r="E124" s="44" t="s">
        <v>419</v>
      </c>
      <c r="F124" s="86" t="s">
        <v>656</v>
      </c>
      <c r="G124" s="87">
        <v>1000000</v>
      </c>
      <c r="H124" s="93" t="s">
        <v>663</v>
      </c>
      <c r="I124" s="4" t="s">
        <v>383</v>
      </c>
    </row>
    <row r="125" spans="1:9" ht="12.75">
      <c r="A125" s="2">
        <f>VLOOKUP(B125,'REVENUE MOD MN5 2013'!A:B,2,FALSE)</f>
        <v>3.2</v>
      </c>
      <c r="B125" s="92" t="str">
        <f t="shared" si="4"/>
        <v>94400470OtherServicesAndFees</v>
      </c>
      <c r="C125" s="92" t="s">
        <v>0</v>
      </c>
      <c r="D125" s="3">
        <v>944</v>
      </c>
      <c r="E125" s="44" t="s">
        <v>419</v>
      </c>
      <c r="F125" s="86" t="s">
        <v>657</v>
      </c>
      <c r="G125" s="87">
        <v>547000</v>
      </c>
      <c r="H125" s="93" t="s">
        <v>663</v>
      </c>
      <c r="I125" s="4" t="s">
        <v>383</v>
      </c>
    </row>
    <row r="126" ht="12.75">
      <c r="G126" s="19">
        <f>SUM(G35:G125)</f>
        <v>-182360040</v>
      </c>
    </row>
    <row r="127" ht="12.75">
      <c r="G127" s="19">
        <f>G126+G33</f>
        <v>1440312960</v>
      </c>
    </row>
  </sheetData>
  <autoFilter ref="A2:J127"/>
  <printOptions/>
  <pageMargins left="1.25" right="1.25" top="1" bottom="0.7916666666666666" header="0.42430555555555555" footer="0.5319444444444444"/>
  <pageSetup fitToHeight="1" fitToWidth="1" horizontalDpi="600" verticalDpi="600" orientation="portrait" r:id="rId1"/>
  <headerFooter alignWithMargins="0">
    <oddHeader>&amp;L&amp;"Times New Roman,Bold"&amp;16 BFY 2013 Revenue MN #
&amp;"Times New Roman"&amp;12 Changes in Revenue by Agency and Source
</oddHeader>
    <oddFooter>&amp;L&amp;"Times New Roman"&amp;8 21-Feb-13
&amp;"Arial,Bold"O M B Revenue Unit
&amp;"Times New Roman,Regular"Page 3 of 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5"/>
  <sheetViews>
    <sheetView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.75" outlineLevelCol="1"/>
  <cols>
    <col min="1" max="1" width="71.00390625" style="68" customWidth="1"/>
    <col min="2" max="4" width="9.140625" style="68" hidden="1" customWidth="1" outlineLevel="1"/>
    <col min="5" max="5" width="13.57421875" style="68" hidden="1" customWidth="1" outlineLevel="1"/>
    <col min="6" max="6" width="14.28125" style="68" bestFit="1" customWidth="1" collapsed="1"/>
    <col min="7" max="7" width="14.28125" style="68" bestFit="1" customWidth="1"/>
    <col min="8" max="8" width="32.8515625" style="68" bestFit="1" customWidth="1"/>
    <col min="9" max="9" width="12.28125" style="68" bestFit="1" customWidth="1"/>
    <col min="10" max="10" width="42.57421875" style="68" bestFit="1" customWidth="1"/>
    <col min="11" max="16384" width="9.140625" style="68" customWidth="1"/>
  </cols>
  <sheetData>
    <row r="1" ht="16.5" customHeight="1"/>
    <row r="2" ht="16.5" customHeight="1">
      <c r="A2" s="68" t="s">
        <v>689</v>
      </c>
    </row>
    <row r="3" ht="16.5" customHeight="1">
      <c r="A3" s="68" t="s">
        <v>690</v>
      </c>
    </row>
    <row r="4" spans="1:10" ht="12.75">
      <c r="A4" s="68" t="s">
        <v>691</v>
      </c>
      <c r="B4" s="68" t="s">
        <v>692</v>
      </c>
      <c r="C4" s="68" t="s">
        <v>693</v>
      </c>
      <c r="D4" s="68" t="s">
        <v>694</v>
      </c>
      <c r="E4" s="68" t="s">
        <v>695</v>
      </c>
      <c r="F4" s="69" t="s">
        <v>61</v>
      </c>
      <c r="G4" s="69" t="s">
        <v>62</v>
      </c>
      <c r="H4" s="69" t="s">
        <v>63</v>
      </c>
      <c r="I4" s="69" t="s">
        <v>696</v>
      </c>
      <c r="J4" s="69" t="s">
        <v>61</v>
      </c>
    </row>
    <row r="5" spans="1:10" ht="12.75">
      <c r="A5" s="68" t="s">
        <v>697</v>
      </c>
      <c r="B5" s="68">
        <f>FIND(" ",A5)</f>
        <v>4</v>
      </c>
      <c r="C5" s="68">
        <f>FIND(" ",A5,B5+1)</f>
        <v>10</v>
      </c>
      <c r="D5" s="68">
        <f>FIND(" C ",A5)</f>
        <v>34</v>
      </c>
      <c r="E5" s="68">
        <f>FIND(" ",A5,D5+3)</f>
        <v>47</v>
      </c>
      <c r="F5" s="69" t="str">
        <f>LEFT(A5,B5)</f>
        <v xml:space="preserve">002 </v>
      </c>
      <c r="G5" s="69" t="str">
        <f>RIGHT(LEFT(A5,C5),C5-B5)</f>
        <v xml:space="preserve">00001 </v>
      </c>
      <c r="H5" s="69" t="str">
        <f>RIGHT(LEFT(A5,D5-1),D5-C5)</f>
        <v xml:space="preserve"> Real Prop Tax 1st Quart</v>
      </c>
      <c r="I5" s="69" t="str">
        <f>RIGHT(LEFT(A5,E5),E5-D5-2)</f>
        <v xml:space="preserve">39,257,000 </v>
      </c>
      <c r="J5" s="69" t="str">
        <f>RIGHT(A5,LEN(A5)-E5)</f>
        <v xml:space="preserve">Mayoralty </v>
      </c>
    </row>
    <row r="6" spans="1:10" ht="12.75">
      <c r="A6" s="68" t="s">
        <v>698</v>
      </c>
      <c r="B6" s="68">
        <f aca="true" t="shared" si="0" ref="B6:B69">FIND(" ",A6)</f>
        <v>4</v>
      </c>
      <c r="C6" s="68">
        <f aca="true" t="shared" si="1" ref="C6:C69">FIND(" ",A6,B6+1)</f>
        <v>10</v>
      </c>
      <c r="D6" s="68">
        <f aca="true" t="shared" si="2" ref="D6:D69">FIND(" C ",A6)</f>
        <v>34</v>
      </c>
      <c r="E6" s="68">
        <f aca="true" t="shared" si="3" ref="E6:E69">FIND(" ",A6,D6+3)</f>
        <v>46</v>
      </c>
      <c r="F6" s="69" t="str">
        <f aca="true" t="shared" si="4" ref="F6:F69">LEFT(A6,B6)</f>
        <v xml:space="preserve">002 </v>
      </c>
      <c r="G6" s="69" t="str">
        <f aca="true" t="shared" si="5" ref="G6:G69">RIGHT(LEFT(A6,C6),C6-B6)</f>
        <v xml:space="preserve">00002 </v>
      </c>
      <c r="H6" s="69" t="str">
        <f aca="true" t="shared" si="6" ref="H6:H69">RIGHT(LEFT(A6,D6-1),D6-C6)</f>
        <v xml:space="preserve"> Real Prop Tax 2nd Quart</v>
      </c>
      <c r="I6" s="69" t="str">
        <f aca="true" t="shared" si="7" ref="I6:I69">RIGHT(LEFT(A6,E6),E6-D6-2)</f>
        <v xml:space="preserve">1,284,000 </v>
      </c>
      <c r="J6" s="69" t="str">
        <f aca="true" t="shared" si="8" ref="J6:J69">RIGHT(A6,LEN(A6)-E6)</f>
        <v xml:space="preserve">Mayoralty </v>
      </c>
    </row>
    <row r="7" spans="1:10" ht="12.75">
      <c r="A7" s="68" t="s">
        <v>699</v>
      </c>
      <c r="B7" s="68">
        <f t="shared" si="0"/>
        <v>4</v>
      </c>
      <c r="C7" s="68">
        <f t="shared" si="1"/>
        <v>10</v>
      </c>
      <c r="D7" s="68">
        <f t="shared" si="2"/>
        <v>34</v>
      </c>
      <c r="E7" s="68">
        <f t="shared" si="3"/>
        <v>47</v>
      </c>
      <c r="F7" s="69" t="str">
        <f t="shared" si="4"/>
        <v xml:space="preserve">002 </v>
      </c>
      <c r="G7" s="69" t="str">
        <f t="shared" si="5"/>
        <v xml:space="preserve">00003 </v>
      </c>
      <c r="H7" s="69" t="str">
        <f t="shared" si="6"/>
        <v xml:space="preserve"> Real Prop Tax 3rd Quart</v>
      </c>
      <c r="I7" s="69" t="str">
        <f t="shared" si="7"/>
        <v xml:space="preserve">95,168,000 </v>
      </c>
      <c r="J7" s="69" t="str">
        <f t="shared" si="8"/>
        <v xml:space="preserve">Mayoralty </v>
      </c>
    </row>
    <row r="8" spans="1:10" ht="12.75">
      <c r="A8" s="68" t="s">
        <v>700</v>
      </c>
      <c r="B8" s="68">
        <f t="shared" si="0"/>
        <v>4</v>
      </c>
      <c r="C8" s="68">
        <f t="shared" si="1"/>
        <v>10</v>
      </c>
      <c r="D8" s="68">
        <f t="shared" si="2"/>
        <v>34</v>
      </c>
      <c r="E8" s="68">
        <f t="shared" si="3"/>
        <v>48</v>
      </c>
      <c r="F8" s="69" t="str">
        <f t="shared" si="4"/>
        <v xml:space="preserve">002 </v>
      </c>
      <c r="G8" s="69" t="str">
        <f t="shared" si="5"/>
        <v xml:space="preserve">00004 </v>
      </c>
      <c r="H8" s="69" t="str">
        <f t="shared" si="6"/>
        <v xml:space="preserve"> Real Prop Tax 4th Quart</v>
      </c>
      <c r="I8" s="69" t="str">
        <f t="shared" si="7"/>
        <v xml:space="preserve">-35,709,000 </v>
      </c>
      <c r="J8" s="69" t="str">
        <f t="shared" si="8"/>
        <v xml:space="preserve">Mayoralty </v>
      </c>
    </row>
    <row r="9" spans="1:10" ht="12.75">
      <c r="A9" s="68" t="s">
        <v>701</v>
      </c>
      <c r="B9" s="68">
        <f t="shared" si="0"/>
        <v>4</v>
      </c>
      <c r="C9" s="68">
        <f t="shared" si="1"/>
        <v>10</v>
      </c>
      <c r="D9" s="68">
        <f t="shared" si="2"/>
        <v>34</v>
      </c>
      <c r="E9" s="68">
        <f t="shared" si="3"/>
        <v>47</v>
      </c>
      <c r="F9" s="69" t="str">
        <f t="shared" si="4"/>
        <v xml:space="preserve">002 </v>
      </c>
      <c r="G9" s="69" t="str">
        <f t="shared" si="5"/>
        <v xml:space="preserve">00021 </v>
      </c>
      <c r="H9" s="69" t="str">
        <f t="shared" si="6"/>
        <v xml:space="preserve"> Real Estate Tax Refunds</v>
      </c>
      <c r="I9" s="69" t="str">
        <f t="shared" si="7"/>
        <v xml:space="preserve">70,000,000 </v>
      </c>
      <c r="J9" s="69" t="str">
        <f t="shared" si="8"/>
        <v xml:space="preserve">Mayoralty </v>
      </c>
    </row>
    <row r="10" spans="1:10" ht="12.75">
      <c r="A10" s="68" t="s">
        <v>702</v>
      </c>
      <c r="B10" s="68">
        <f t="shared" si="0"/>
        <v>4</v>
      </c>
      <c r="C10" s="68">
        <f t="shared" si="1"/>
        <v>10</v>
      </c>
      <c r="D10" s="68">
        <f t="shared" si="2"/>
        <v>37</v>
      </c>
      <c r="E10" s="68">
        <f t="shared" si="3"/>
        <v>49</v>
      </c>
      <c r="F10" s="69" t="str">
        <f t="shared" si="4"/>
        <v xml:space="preserve">002 </v>
      </c>
      <c r="G10" s="69" t="str">
        <f t="shared" si="5"/>
        <v xml:space="preserve">00033 </v>
      </c>
      <c r="H10" s="69" t="str">
        <f t="shared" si="6"/>
        <v xml:space="preserve"> Interest On Tax Receivable</v>
      </c>
      <c r="I10" s="69" t="str">
        <f t="shared" si="7"/>
        <v xml:space="preserve">6,000,000 </v>
      </c>
      <c r="J10" s="69" t="str">
        <f t="shared" si="8"/>
        <v xml:space="preserve">Mayoralty </v>
      </c>
    </row>
    <row r="11" spans="1:10" ht="12.75">
      <c r="A11" s="68" t="s">
        <v>703</v>
      </c>
      <c r="B11" s="68">
        <f t="shared" si="0"/>
        <v>4</v>
      </c>
      <c r="C11" s="68">
        <f t="shared" si="1"/>
        <v>10</v>
      </c>
      <c r="D11" s="68">
        <f t="shared" si="2"/>
        <v>39</v>
      </c>
      <c r="E11" s="68">
        <f t="shared" si="3"/>
        <v>52</v>
      </c>
      <c r="F11" s="69" t="str">
        <f t="shared" si="4"/>
        <v xml:space="preserve">002 </v>
      </c>
      <c r="G11" s="69" t="str">
        <f t="shared" si="5"/>
        <v xml:space="preserve">00034 </v>
      </c>
      <c r="H11" s="69" t="str">
        <f t="shared" si="6"/>
        <v xml:space="preserve"> Real Property Tax Lien Sales</v>
      </c>
      <c r="I11" s="69" t="str">
        <f t="shared" si="7"/>
        <v xml:space="preserve">61,000,000 </v>
      </c>
      <c r="J11" s="69" t="str">
        <f t="shared" si="8"/>
        <v xml:space="preserve">Mayoralty </v>
      </c>
    </row>
    <row r="12" spans="1:10" ht="12.75">
      <c r="A12" s="68" t="s">
        <v>704</v>
      </c>
      <c r="B12" s="68">
        <f t="shared" si="0"/>
        <v>4</v>
      </c>
      <c r="C12" s="68">
        <f t="shared" si="1"/>
        <v>10</v>
      </c>
      <c r="D12" s="68">
        <f t="shared" si="2"/>
        <v>42</v>
      </c>
      <c r="E12" s="68">
        <f t="shared" si="3"/>
        <v>55</v>
      </c>
      <c r="F12" s="69" t="str">
        <f t="shared" si="4"/>
        <v xml:space="preserve">002 </v>
      </c>
      <c r="G12" s="69" t="str">
        <f t="shared" si="5"/>
        <v xml:space="preserve">00049 </v>
      </c>
      <c r="H12" s="69" t="str">
        <f t="shared" si="6"/>
        <v xml:space="preserve"> Accrued Real Estate Tax Revenue</v>
      </c>
      <c r="I12" s="69" t="str">
        <f t="shared" si="7"/>
        <v xml:space="preserve">40,000,000 </v>
      </c>
      <c r="J12" s="69" t="str">
        <f t="shared" si="8"/>
        <v xml:space="preserve">Mayoralty </v>
      </c>
    </row>
    <row r="13" spans="1:10" ht="12.75">
      <c r="A13" s="68" t="s">
        <v>705</v>
      </c>
      <c r="B13" s="68">
        <f t="shared" si="0"/>
        <v>4</v>
      </c>
      <c r="C13" s="68">
        <f t="shared" si="1"/>
        <v>10</v>
      </c>
      <c r="D13" s="68">
        <f t="shared" si="2"/>
        <v>28</v>
      </c>
      <c r="E13" s="68">
        <f t="shared" si="3"/>
        <v>41</v>
      </c>
      <c r="F13" s="69" t="str">
        <f t="shared" si="4"/>
        <v xml:space="preserve">002 </v>
      </c>
      <c r="G13" s="69" t="str">
        <f t="shared" si="5"/>
        <v xml:space="preserve">00050 </v>
      </c>
      <c r="H13" s="69" t="str">
        <f t="shared" si="6"/>
        <v xml:space="preserve"> General Sales Tax</v>
      </c>
      <c r="I13" s="69" t="str">
        <f t="shared" si="7"/>
        <v xml:space="preserve">54,000,000 </v>
      </c>
      <c r="J13" s="69" t="str">
        <f t="shared" si="8"/>
        <v xml:space="preserve">Mayoralty </v>
      </c>
    </row>
    <row r="14" spans="1:10" ht="12.75">
      <c r="A14" s="68" t="s">
        <v>706</v>
      </c>
      <c r="B14" s="68">
        <f t="shared" si="0"/>
        <v>4</v>
      </c>
      <c r="C14" s="68">
        <f t="shared" si="1"/>
        <v>10</v>
      </c>
      <c r="D14" s="68">
        <f t="shared" si="2"/>
        <v>24</v>
      </c>
      <c r="E14" s="68">
        <f t="shared" si="3"/>
        <v>37</v>
      </c>
      <c r="F14" s="69" t="str">
        <f t="shared" si="4"/>
        <v xml:space="preserve">002 </v>
      </c>
      <c r="G14" s="69" t="str">
        <f t="shared" si="5"/>
        <v xml:space="preserve">00070 </v>
      </c>
      <c r="H14" s="69" t="str">
        <f t="shared" si="6"/>
        <v xml:space="preserve"> Cigarette Tax</v>
      </c>
      <c r="I14" s="69" t="str">
        <f t="shared" si="7"/>
        <v xml:space="preserve">-3,000,000 </v>
      </c>
      <c r="J14" s="69" t="str">
        <f t="shared" si="8"/>
        <v xml:space="preserve">Mayoralty </v>
      </c>
    </row>
    <row r="15" spans="1:10" ht="12.75">
      <c r="A15" s="68" t="s">
        <v>707</v>
      </c>
      <c r="B15" s="68">
        <f t="shared" si="0"/>
        <v>4</v>
      </c>
      <c r="C15" s="68">
        <f t="shared" si="1"/>
        <v>10</v>
      </c>
      <c r="D15" s="68">
        <f t="shared" si="2"/>
        <v>39</v>
      </c>
      <c r="E15" s="68">
        <f t="shared" si="3"/>
        <v>51</v>
      </c>
      <c r="F15" s="69" t="str">
        <f t="shared" si="4"/>
        <v xml:space="preserve">002 </v>
      </c>
      <c r="G15" s="69" t="str">
        <f t="shared" si="5"/>
        <v xml:space="preserve">00073 </v>
      </c>
      <c r="H15" s="69" t="str">
        <f t="shared" si="6"/>
        <v xml:space="preserve"> Commercial Motor Vehicle Tax</v>
      </c>
      <c r="I15" s="69" t="str">
        <f t="shared" si="7"/>
        <v xml:space="preserve">3,000,000 </v>
      </c>
      <c r="J15" s="69" t="str">
        <f t="shared" si="8"/>
        <v xml:space="preserve">Mayoralty </v>
      </c>
    </row>
    <row r="16" spans="1:10" ht="12.75">
      <c r="A16" s="68" t="s">
        <v>708</v>
      </c>
      <c r="B16" s="68">
        <f t="shared" si="0"/>
        <v>4</v>
      </c>
      <c r="C16" s="68">
        <f t="shared" si="1"/>
        <v>10</v>
      </c>
      <c r="D16" s="68">
        <f t="shared" si="2"/>
        <v>23</v>
      </c>
      <c r="E16" s="68">
        <f t="shared" si="3"/>
        <v>36</v>
      </c>
      <c r="F16" s="69" t="str">
        <f t="shared" si="4"/>
        <v xml:space="preserve">002 </v>
      </c>
      <c r="G16" s="69" t="str">
        <f t="shared" si="5"/>
        <v xml:space="preserve">00077 </v>
      </c>
      <c r="H16" s="69" t="str">
        <f t="shared" si="6"/>
        <v xml:space="preserve"> Mortgage Tax</v>
      </c>
      <c r="I16" s="69" t="str">
        <f t="shared" si="7"/>
        <v xml:space="preserve">93,000,000 </v>
      </c>
      <c r="J16" s="69" t="str">
        <f t="shared" si="8"/>
        <v xml:space="preserve">Mayoralty </v>
      </c>
    </row>
    <row r="17" spans="1:10" ht="12.75">
      <c r="A17" s="68" t="s">
        <v>709</v>
      </c>
      <c r="B17" s="68">
        <f t="shared" si="0"/>
        <v>4</v>
      </c>
      <c r="C17" s="68">
        <f t="shared" si="1"/>
        <v>10</v>
      </c>
      <c r="D17" s="68">
        <f t="shared" si="2"/>
        <v>30</v>
      </c>
      <c r="E17" s="68">
        <f t="shared" si="3"/>
        <v>44</v>
      </c>
      <c r="F17" s="69" t="str">
        <f t="shared" si="4"/>
        <v xml:space="preserve">002 </v>
      </c>
      <c r="G17" s="69" t="str">
        <f t="shared" si="5"/>
        <v xml:space="preserve">00090 </v>
      </c>
      <c r="H17" s="69" t="str">
        <f t="shared" si="6"/>
        <v xml:space="preserve"> Personal Income Tax</v>
      </c>
      <c r="I17" s="69" t="str">
        <f t="shared" si="7"/>
        <v xml:space="preserve">652,000,000 </v>
      </c>
      <c r="J17" s="69" t="str">
        <f t="shared" si="8"/>
        <v xml:space="preserve">Mayoralty </v>
      </c>
    </row>
    <row r="18" spans="1:10" ht="12.75">
      <c r="A18" s="68" t="s">
        <v>710</v>
      </c>
      <c r="B18" s="68">
        <f t="shared" si="0"/>
        <v>4</v>
      </c>
      <c r="C18" s="68">
        <f t="shared" si="1"/>
        <v>10</v>
      </c>
      <c r="D18" s="68">
        <f t="shared" si="2"/>
        <v>34</v>
      </c>
      <c r="E18" s="68">
        <f t="shared" si="3"/>
        <v>47</v>
      </c>
      <c r="F18" s="69" t="str">
        <f t="shared" si="4"/>
        <v xml:space="preserve">002 </v>
      </c>
      <c r="G18" s="69" t="str">
        <f t="shared" si="5"/>
        <v xml:space="preserve">00093 </v>
      </c>
      <c r="H18" s="69" t="str">
        <f t="shared" si="6"/>
        <v xml:space="preserve"> General Corporation Tax</v>
      </c>
      <c r="I18" s="69" t="str">
        <f t="shared" si="7"/>
        <v xml:space="preserve">87,000,000 </v>
      </c>
      <c r="J18" s="69" t="str">
        <f t="shared" si="8"/>
        <v xml:space="preserve">Mayoralty </v>
      </c>
    </row>
    <row r="19" spans="1:10" ht="12.75">
      <c r="A19" s="68" t="s">
        <v>711</v>
      </c>
      <c r="B19" s="68">
        <f t="shared" si="0"/>
        <v>4</v>
      </c>
      <c r="C19" s="68">
        <f t="shared" si="1"/>
        <v>10</v>
      </c>
      <c r="D19" s="68">
        <f t="shared" si="2"/>
        <v>38</v>
      </c>
      <c r="E19" s="68">
        <f t="shared" si="3"/>
        <v>51</v>
      </c>
      <c r="F19" s="69" t="str">
        <f t="shared" si="4"/>
        <v xml:space="preserve">002 </v>
      </c>
      <c r="G19" s="69" t="str">
        <f t="shared" si="5"/>
        <v xml:space="preserve">00094 </v>
      </c>
      <c r="H19" s="69" t="str">
        <f t="shared" si="6"/>
        <v xml:space="preserve"> Refunds Of General Corp Tax</v>
      </c>
      <c r="I19" s="69" t="str">
        <f t="shared" si="7"/>
        <v xml:space="preserve">29,000,000 </v>
      </c>
      <c r="J19" s="69" t="str">
        <f t="shared" si="8"/>
        <v xml:space="preserve">Mayoralty </v>
      </c>
    </row>
    <row r="20" spans="1:10" ht="12.75">
      <c r="A20" s="68" t="s">
        <v>712</v>
      </c>
      <c r="B20" s="68">
        <f t="shared" si="0"/>
        <v>4</v>
      </c>
      <c r="C20" s="68">
        <f t="shared" si="1"/>
        <v>10</v>
      </c>
      <c r="D20" s="68">
        <f t="shared" si="2"/>
        <v>36</v>
      </c>
      <c r="E20" s="68">
        <f t="shared" si="3"/>
        <v>50</v>
      </c>
      <c r="F20" s="69" t="str">
        <f t="shared" si="4"/>
        <v xml:space="preserve">002 </v>
      </c>
      <c r="G20" s="69" t="str">
        <f t="shared" si="5"/>
        <v xml:space="preserve">00095 </v>
      </c>
      <c r="H20" s="69" t="str">
        <f t="shared" si="6"/>
        <v xml:space="preserve"> Financial Corporation Tax</v>
      </c>
      <c r="I20" s="69" t="str">
        <f t="shared" si="7"/>
        <v xml:space="preserve">129,000,000 </v>
      </c>
      <c r="J20" s="69" t="str">
        <f t="shared" si="8"/>
        <v xml:space="preserve">Mayoralty </v>
      </c>
    </row>
    <row r="21" spans="1:10" ht="12.75">
      <c r="A21" s="68" t="s">
        <v>713</v>
      </c>
      <c r="B21" s="68">
        <f t="shared" si="0"/>
        <v>4</v>
      </c>
      <c r="C21" s="68">
        <f t="shared" si="1"/>
        <v>10</v>
      </c>
      <c r="D21" s="68">
        <f t="shared" si="2"/>
        <v>40</v>
      </c>
      <c r="E21" s="68">
        <f t="shared" si="3"/>
        <v>52</v>
      </c>
      <c r="F21" s="69" t="str">
        <f t="shared" si="4"/>
        <v xml:space="preserve">002 </v>
      </c>
      <c r="G21" s="69" t="str">
        <f t="shared" si="5"/>
        <v xml:space="preserve">00096 </v>
      </c>
      <c r="H21" s="69" t="str">
        <f t="shared" si="6"/>
        <v xml:space="preserve"> Refunds Of Financial Corp Tax</v>
      </c>
      <c r="I21" s="69" t="str">
        <f t="shared" si="7"/>
        <v xml:space="preserve">5,000,000 </v>
      </c>
      <c r="J21" s="69" t="str">
        <f t="shared" si="8"/>
        <v xml:space="preserve">Mayoralty </v>
      </c>
    </row>
    <row r="22" spans="1:10" ht="12.75">
      <c r="A22" s="68" t="s">
        <v>714</v>
      </c>
      <c r="B22" s="68">
        <f t="shared" si="0"/>
        <v>4</v>
      </c>
      <c r="C22" s="68">
        <f t="shared" si="1"/>
        <v>10</v>
      </c>
      <c r="D22" s="68">
        <f t="shared" si="2"/>
        <v>41</v>
      </c>
      <c r="E22" s="68">
        <f t="shared" si="3"/>
        <v>55</v>
      </c>
      <c r="F22" s="69" t="str">
        <f t="shared" si="4"/>
        <v xml:space="preserve">002 </v>
      </c>
      <c r="G22" s="69" t="str">
        <f t="shared" si="5"/>
        <v xml:space="preserve">00099 </v>
      </c>
      <c r="H22" s="69" t="str">
        <f t="shared" si="6"/>
        <v xml:space="preserve"> Unincorporated Business Inc Tx</v>
      </c>
      <c r="I22" s="69" t="str">
        <f t="shared" si="7"/>
        <v xml:space="preserve">-24,000,000 </v>
      </c>
      <c r="J22" s="69" t="str">
        <f t="shared" si="8"/>
        <v xml:space="preserve">Mayoralty </v>
      </c>
    </row>
    <row r="23" spans="1:10" ht="12.75">
      <c r="A23" s="68" t="s">
        <v>715</v>
      </c>
      <c r="B23" s="68">
        <f t="shared" si="0"/>
        <v>4</v>
      </c>
      <c r="C23" s="68">
        <f t="shared" si="1"/>
        <v>10</v>
      </c>
      <c r="D23" s="68">
        <f t="shared" si="2"/>
        <v>38</v>
      </c>
      <c r="E23" s="68">
        <f t="shared" si="3"/>
        <v>51</v>
      </c>
      <c r="F23" s="69" t="str">
        <f t="shared" si="4"/>
        <v xml:space="preserve">002 </v>
      </c>
      <c r="G23" s="69" t="str">
        <f t="shared" si="5"/>
        <v xml:space="preserve">00100 </v>
      </c>
      <c r="H23" s="69" t="str">
        <f t="shared" si="6"/>
        <v xml:space="preserve"> Refunds Of Unicorp Busn Tax</v>
      </c>
      <c r="I23" s="69" t="str">
        <f t="shared" si="7"/>
        <v xml:space="preserve">43,000,000 </v>
      </c>
      <c r="J23" s="69" t="str">
        <f t="shared" si="8"/>
        <v xml:space="preserve">Mayoralty </v>
      </c>
    </row>
    <row r="24" spans="1:10" ht="12.75">
      <c r="A24" s="68" t="s">
        <v>716</v>
      </c>
      <c r="B24" s="68">
        <f t="shared" si="0"/>
        <v>4</v>
      </c>
      <c r="C24" s="68">
        <f t="shared" si="1"/>
        <v>10</v>
      </c>
      <c r="D24" s="68">
        <f t="shared" si="2"/>
        <v>39</v>
      </c>
      <c r="E24" s="68">
        <f t="shared" si="3"/>
        <v>51</v>
      </c>
      <c r="F24" s="69" t="str">
        <f t="shared" si="4"/>
        <v xml:space="preserve">002 </v>
      </c>
      <c r="G24" s="69" t="str">
        <f t="shared" si="5"/>
        <v xml:space="preserve">00102 </v>
      </c>
      <c r="H24" s="69" t="str">
        <f t="shared" si="6"/>
        <v xml:space="preserve"> Pers Inc Tax Cty Emp Non-Res</v>
      </c>
      <c r="I24" s="69" t="str">
        <f t="shared" si="7"/>
        <v xml:space="preserve">3,000,000 </v>
      </c>
      <c r="J24" s="69" t="str">
        <f t="shared" si="8"/>
        <v xml:space="preserve">Mayoralty </v>
      </c>
    </row>
    <row r="25" spans="1:10" ht="12.75">
      <c r="A25" s="68" t="s">
        <v>717</v>
      </c>
      <c r="B25" s="68">
        <f t="shared" si="0"/>
        <v>4</v>
      </c>
      <c r="C25" s="68">
        <f t="shared" si="1"/>
        <v>10</v>
      </c>
      <c r="D25" s="68">
        <f t="shared" si="2"/>
        <v>22</v>
      </c>
      <c r="E25" s="68">
        <f t="shared" si="3"/>
        <v>34</v>
      </c>
      <c r="F25" s="69" t="str">
        <f t="shared" si="4"/>
        <v xml:space="preserve">002 </v>
      </c>
      <c r="G25" s="69" t="str">
        <f t="shared" si="5"/>
        <v xml:space="preserve">00103 </v>
      </c>
      <c r="H25" s="69" t="str">
        <f t="shared" si="6"/>
        <v xml:space="preserve"> Utility Tax</v>
      </c>
      <c r="I25" s="69" t="str">
        <f t="shared" si="7"/>
        <v xml:space="preserve">3,000,000 </v>
      </c>
      <c r="J25" s="69" t="str">
        <f t="shared" si="8"/>
        <v xml:space="preserve">Mayoralty </v>
      </c>
    </row>
    <row r="26" spans="1:10" ht="12.75">
      <c r="A26" s="68" t="s">
        <v>718</v>
      </c>
      <c r="B26" s="68">
        <f t="shared" si="0"/>
        <v>4</v>
      </c>
      <c r="C26" s="68">
        <f t="shared" si="1"/>
        <v>10</v>
      </c>
      <c r="D26" s="68">
        <f t="shared" si="2"/>
        <v>35</v>
      </c>
      <c r="E26" s="68">
        <f t="shared" si="3"/>
        <v>48</v>
      </c>
      <c r="F26" s="69" t="str">
        <f t="shared" si="4"/>
        <v xml:space="preserve">002 </v>
      </c>
      <c r="G26" s="69" t="str">
        <f t="shared" si="5"/>
        <v xml:space="preserve">00110 </v>
      </c>
      <c r="H26" s="69" t="str">
        <f t="shared" si="6"/>
        <v xml:space="preserve"> Payment In Lieu Of Taxes</v>
      </c>
      <c r="I26" s="69" t="str">
        <f t="shared" si="7"/>
        <v xml:space="preserve">-6,306,000 </v>
      </c>
      <c r="J26" s="69" t="str">
        <f t="shared" si="8"/>
        <v xml:space="preserve">Mayoralty </v>
      </c>
    </row>
    <row r="27" spans="1:10" ht="12.75">
      <c r="A27" s="68" t="s">
        <v>719</v>
      </c>
      <c r="B27" s="68">
        <f t="shared" si="0"/>
        <v>4</v>
      </c>
      <c r="C27" s="68">
        <f t="shared" si="1"/>
        <v>10</v>
      </c>
      <c r="D27" s="68">
        <f t="shared" si="2"/>
        <v>41</v>
      </c>
      <c r="E27" s="68">
        <f t="shared" si="3"/>
        <v>53</v>
      </c>
      <c r="F27" s="69" t="str">
        <f t="shared" si="4"/>
        <v xml:space="preserve">002 </v>
      </c>
      <c r="G27" s="69" t="str">
        <f t="shared" si="5"/>
        <v xml:space="preserve">00112 </v>
      </c>
      <c r="H27" s="69" t="str">
        <f t="shared" si="6"/>
        <v xml:space="preserve"> Tax On Occupancy Of Hotel Room</v>
      </c>
      <c r="I27" s="69" t="str">
        <f t="shared" si="7"/>
        <v xml:space="preserve">5,000,000 </v>
      </c>
      <c r="J27" s="69" t="str">
        <f t="shared" si="8"/>
        <v xml:space="preserve">Mayoralty </v>
      </c>
    </row>
    <row r="28" spans="1:10" ht="12.75">
      <c r="A28" s="68" t="s">
        <v>720</v>
      </c>
      <c r="B28" s="68">
        <f t="shared" si="0"/>
        <v>4</v>
      </c>
      <c r="C28" s="68">
        <f t="shared" si="1"/>
        <v>10</v>
      </c>
      <c r="D28" s="68">
        <f t="shared" si="2"/>
        <v>41</v>
      </c>
      <c r="E28" s="68">
        <f t="shared" si="3"/>
        <v>53</v>
      </c>
      <c r="F28" s="69" t="str">
        <f t="shared" si="4"/>
        <v xml:space="preserve">002 </v>
      </c>
      <c r="G28" s="69" t="str">
        <f t="shared" si="5"/>
        <v xml:space="preserve">00113 </v>
      </c>
      <c r="H28" s="69" t="str">
        <f t="shared" si="6"/>
        <v xml:space="preserve"> Tx On Commercial Rents - Occup</v>
      </c>
      <c r="I28" s="69" t="str">
        <f t="shared" si="7"/>
        <v xml:space="preserve">7,000,000 </v>
      </c>
      <c r="J28" s="69" t="str">
        <f t="shared" si="8"/>
        <v xml:space="preserve">Mayoralty </v>
      </c>
    </row>
    <row r="29" spans="1:10" ht="12.75">
      <c r="A29" s="68" t="s">
        <v>721</v>
      </c>
      <c r="B29" s="68">
        <f t="shared" si="0"/>
        <v>4</v>
      </c>
      <c r="C29" s="68">
        <f t="shared" si="1"/>
        <v>10</v>
      </c>
      <c r="D29" s="68">
        <f t="shared" si="2"/>
        <v>37</v>
      </c>
      <c r="E29" s="68">
        <f t="shared" si="3"/>
        <v>50</v>
      </c>
      <c r="F29" s="69" t="str">
        <f t="shared" si="4"/>
        <v xml:space="preserve">002 </v>
      </c>
      <c r="G29" s="69" t="str">
        <f t="shared" si="5"/>
        <v xml:space="preserve">00114 </v>
      </c>
      <c r="H29" s="69" t="str">
        <f t="shared" si="6"/>
        <v xml:space="preserve"> Refunds Of All Other Taxes</v>
      </c>
      <c r="I29" s="69" t="str">
        <f t="shared" si="7"/>
        <v xml:space="preserve">-2,000,000 </v>
      </c>
      <c r="J29" s="69" t="str">
        <f t="shared" si="8"/>
        <v xml:space="preserve">Mayoralty </v>
      </c>
    </row>
    <row r="30" spans="1:10" ht="12.75">
      <c r="A30" s="68" t="s">
        <v>722</v>
      </c>
      <c r="B30" s="68">
        <f t="shared" si="0"/>
        <v>4</v>
      </c>
      <c r="C30" s="68">
        <f t="shared" si="1"/>
        <v>10</v>
      </c>
      <c r="D30" s="68">
        <f t="shared" si="2"/>
        <v>39</v>
      </c>
      <c r="E30" s="68">
        <f t="shared" si="3"/>
        <v>47</v>
      </c>
      <c r="F30" s="69" t="str">
        <f t="shared" si="4"/>
        <v xml:space="preserve">002 </v>
      </c>
      <c r="G30" s="69" t="str">
        <f t="shared" si="5"/>
        <v xml:space="preserve">00115 </v>
      </c>
      <c r="H30" s="69" t="str">
        <f t="shared" si="6"/>
        <v xml:space="preserve"> Tax On Horse Race Admissions</v>
      </c>
      <c r="I30" s="69" t="str">
        <f t="shared" si="7"/>
        <v xml:space="preserve">2,000 </v>
      </c>
      <c r="J30" s="69" t="str">
        <f t="shared" si="8"/>
        <v xml:space="preserve">Mayoralty </v>
      </c>
    </row>
    <row r="31" spans="1:10" ht="12.75">
      <c r="A31" s="68" t="s">
        <v>723</v>
      </c>
      <c r="B31" s="68">
        <f t="shared" si="0"/>
        <v>4</v>
      </c>
      <c r="C31" s="68">
        <f t="shared" si="1"/>
        <v>10</v>
      </c>
      <c r="D31" s="68">
        <f t="shared" si="2"/>
        <v>41</v>
      </c>
      <c r="E31" s="68">
        <f t="shared" si="3"/>
        <v>54</v>
      </c>
      <c r="F31" s="69" t="str">
        <f t="shared" si="4"/>
        <v xml:space="preserve">002 </v>
      </c>
      <c r="G31" s="69" t="str">
        <f t="shared" si="5"/>
        <v xml:space="preserve">00122 </v>
      </c>
      <c r="H31" s="69" t="str">
        <f t="shared" si="6"/>
        <v xml:space="preserve"> Conveyance Of Real Property Tx</v>
      </c>
      <c r="I31" s="69" t="str">
        <f t="shared" si="7"/>
        <v xml:space="preserve">46,000,000 </v>
      </c>
      <c r="J31" s="69" t="str">
        <f t="shared" si="8"/>
        <v xml:space="preserve">Mayoralty </v>
      </c>
    </row>
    <row r="32" spans="1:10" ht="12.75">
      <c r="A32" s="68" t="s">
        <v>724</v>
      </c>
      <c r="B32" s="68">
        <f t="shared" si="0"/>
        <v>4</v>
      </c>
      <c r="C32" s="68">
        <f t="shared" si="1"/>
        <v>10</v>
      </c>
      <c r="D32" s="68">
        <f t="shared" si="2"/>
        <v>33</v>
      </c>
      <c r="E32" s="68">
        <f t="shared" si="3"/>
        <v>46</v>
      </c>
      <c r="F32" s="69" t="str">
        <f t="shared" si="4"/>
        <v xml:space="preserve">002 </v>
      </c>
      <c r="G32" s="69" t="str">
        <f t="shared" si="5"/>
        <v xml:space="preserve">00130 </v>
      </c>
      <c r="H32" s="69" t="str">
        <f t="shared" si="6"/>
        <v xml:space="preserve"> Pen &amp; Int-Gen Prop Tax</v>
      </c>
      <c r="I32" s="69" t="str">
        <f t="shared" si="7"/>
        <v xml:space="preserve">-1,000,000 </v>
      </c>
      <c r="J32" s="69" t="str">
        <f t="shared" si="8"/>
        <v xml:space="preserve">Mayoralty </v>
      </c>
    </row>
    <row r="33" spans="1:10" ht="12.75">
      <c r="A33" s="68" t="s">
        <v>725</v>
      </c>
      <c r="B33" s="68">
        <f t="shared" si="0"/>
        <v>4</v>
      </c>
      <c r="C33" s="68">
        <f t="shared" si="1"/>
        <v>10</v>
      </c>
      <c r="D33" s="68">
        <f t="shared" si="2"/>
        <v>41</v>
      </c>
      <c r="E33" s="68">
        <f t="shared" si="3"/>
        <v>53</v>
      </c>
      <c r="F33" s="69" t="str">
        <f t="shared" si="4"/>
        <v xml:space="preserve">002 </v>
      </c>
      <c r="G33" s="69" t="str">
        <f t="shared" si="5"/>
        <v xml:space="preserve">00134 </v>
      </c>
      <c r="H33" s="69" t="str">
        <f t="shared" si="6"/>
        <v xml:space="preserve"> Refunds On Pen &amp; Int-Other Tax</v>
      </c>
      <c r="I33" s="69" t="str">
        <f t="shared" si="7"/>
        <v xml:space="preserve">1,000,000 </v>
      </c>
      <c r="J33" s="69" t="str">
        <f t="shared" si="8"/>
        <v xml:space="preserve">Mayoralty </v>
      </c>
    </row>
    <row r="34" spans="1:10" ht="12.75">
      <c r="A34" s="68" t="s">
        <v>726</v>
      </c>
      <c r="B34" s="68">
        <f t="shared" si="0"/>
        <v>4</v>
      </c>
      <c r="C34" s="68">
        <f t="shared" si="1"/>
        <v>10</v>
      </c>
      <c r="D34" s="68">
        <f t="shared" si="2"/>
        <v>28</v>
      </c>
      <c r="E34" s="68">
        <f t="shared" si="3"/>
        <v>42</v>
      </c>
      <c r="F34" s="70" t="str">
        <f t="shared" si="4"/>
        <v xml:space="preserve">002 </v>
      </c>
      <c r="G34" s="70" t="str">
        <f t="shared" si="5"/>
        <v xml:space="preserve">00135 </v>
      </c>
      <c r="H34" s="70" t="str">
        <f t="shared" si="6"/>
        <v xml:space="preserve"> Tax Audit Revenue</v>
      </c>
      <c r="I34" s="70" t="str">
        <f t="shared" si="7"/>
        <v xml:space="preserve">221,977,000 </v>
      </c>
      <c r="J34" s="70" t="str">
        <f t="shared" si="8"/>
        <v xml:space="preserve">Mayoralty </v>
      </c>
    </row>
    <row r="35" spans="1:10" ht="12.75">
      <c r="A35" s="68" t="s">
        <v>727</v>
      </c>
      <c r="B35" s="68">
        <f t="shared" si="0"/>
        <v>4</v>
      </c>
      <c r="C35" s="68">
        <f t="shared" si="1"/>
        <v>10</v>
      </c>
      <c r="D35" s="68">
        <f t="shared" si="2"/>
        <v>40</v>
      </c>
      <c r="E35" s="68">
        <f t="shared" si="3"/>
        <v>50</v>
      </c>
      <c r="F35" s="69" t="str">
        <f t="shared" si="4"/>
        <v xml:space="preserve">002 </v>
      </c>
      <c r="G35" s="69" t="str">
        <f t="shared" si="5"/>
        <v xml:space="preserve">00476 </v>
      </c>
      <c r="H35" s="69" t="str">
        <f t="shared" si="6"/>
        <v xml:space="preserve"> Administrative Serv To Public</v>
      </c>
      <c r="I35" s="69" t="str">
        <f t="shared" si="7"/>
        <v xml:space="preserve">700,000 </v>
      </c>
      <c r="J35" s="69" t="str">
        <f t="shared" si="8"/>
        <v xml:space="preserve">Mayoralty </v>
      </c>
    </row>
    <row r="36" spans="1:10" ht="12.75">
      <c r="A36" s="68" t="s">
        <v>728</v>
      </c>
      <c r="B36" s="68">
        <f t="shared" si="0"/>
        <v>4</v>
      </c>
      <c r="C36" s="68">
        <f t="shared" si="1"/>
        <v>10</v>
      </c>
      <c r="D36" s="68">
        <f t="shared" si="2"/>
        <v>41</v>
      </c>
      <c r="E36" s="68">
        <f t="shared" si="3"/>
        <v>55</v>
      </c>
      <c r="F36" s="69" t="str">
        <f t="shared" si="4"/>
        <v xml:space="preserve">002 </v>
      </c>
      <c r="G36" s="69" t="str">
        <f t="shared" si="5"/>
        <v xml:space="preserve">00521 </v>
      </c>
      <c r="H36" s="69" t="str">
        <f t="shared" si="6"/>
        <v xml:space="preserve"> Reimbursement From Water Board</v>
      </c>
      <c r="I36" s="69" t="str">
        <f t="shared" si="7"/>
        <v xml:space="preserve">-49,165,481 </v>
      </c>
      <c r="J36" s="69" t="str">
        <f t="shared" si="8"/>
        <v xml:space="preserve">Mayoralty </v>
      </c>
    </row>
    <row r="37" spans="1:10" ht="12.75">
      <c r="A37" s="68" t="s">
        <v>729</v>
      </c>
      <c r="B37" s="68">
        <f t="shared" si="0"/>
        <v>4</v>
      </c>
      <c r="C37" s="68">
        <f t="shared" si="1"/>
        <v>10</v>
      </c>
      <c r="D37" s="68">
        <f t="shared" si="2"/>
        <v>35</v>
      </c>
      <c r="E37" s="68">
        <f t="shared" si="3"/>
        <v>49</v>
      </c>
      <c r="F37" s="69" t="str">
        <f t="shared" si="4"/>
        <v xml:space="preserve">002 </v>
      </c>
      <c r="G37" s="69" t="str">
        <f t="shared" si="5"/>
        <v xml:space="preserve">00522 </v>
      </c>
      <c r="H37" s="69" t="str">
        <f t="shared" si="6"/>
        <v xml:space="preserve"> Payment From Water Board</v>
      </c>
      <c r="I37" s="69" t="str">
        <f t="shared" si="7"/>
        <v xml:space="preserve">-21,000,000 </v>
      </c>
      <c r="J37" s="69" t="str">
        <f t="shared" si="8"/>
        <v xml:space="preserve">Mayoralty </v>
      </c>
    </row>
    <row r="38" spans="1:10" ht="12.75">
      <c r="A38" s="68" t="s">
        <v>730</v>
      </c>
      <c r="B38" s="68">
        <f t="shared" si="0"/>
        <v>4</v>
      </c>
      <c r="C38" s="68">
        <f t="shared" si="1"/>
        <v>10</v>
      </c>
      <c r="D38" s="68">
        <f t="shared" si="2"/>
        <v>33</v>
      </c>
      <c r="E38" s="68">
        <f t="shared" si="3"/>
        <v>46</v>
      </c>
      <c r="F38" s="69" t="str">
        <f t="shared" si="4"/>
        <v xml:space="preserve">002 </v>
      </c>
      <c r="G38" s="69" t="str">
        <f t="shared" si="5"/>
        <v xml:space="preserve">00846 </v>
      </c>
      <c r="H38" s="69" t="str">
        <f t="shared" si="6"/>
        <v xml:space="preserve"> Awards From Litigation</v>
      </c>
      <c r="I38" s="69" t="str">
        <f t="shared" si="7"/>
        <v xml:space="preserve">-7,273,000 </v>
      </c>
      <c r="J38" s="69" t="str">
        <f t="shared" si="8"/>
        <v xml:space="preserve">Mayoralty </v>
      </c>
    </row>
    <row r="39" spans="1:10" ht="12.75">
      <c r="A39" s="68" t="s">
        <v>731</v>
      </c>
      <c r="B39" s="68">
        <f t="shared" si="0"/>
        <v>4</v>
      </c>
      <c r="C39" s="68">
        <f t="shared" si="1"/>
        <v>10</v>
      </c>
      <c r="D39" s="68">
        <f t="shared" si="2"/>
        <v>19</v>
      </c>
      <c r="E39" s="68">
        <f t="shared" si="3"/>
        <v>32</v>
      </c>
      <c r="F39" s="69" t="str">
        <f t="shared" si="4"/>
        <v xml:space="preserve">002 </v>
      </c>
      <c r="G39" s="69" t="str">
        <f t="shared" si="5"/>
        <v xml:space="preserve">00859 </v>
      </c>
      <c r="H39" s="69" t="str">
        <f t="shared" si="6"/>
        <v xml:space="preserve"> Sundries</v>
      </c>
      <c r="I39" s="69" t="str">
        <f t="shared" si="7"/>
        <v xml:space="preserve">19,454,000 </v>
      </c>
      <c r="J39" s="69" t="str">
        <f t="shared" si="8"/>
        <v xml:space="preserve">Mayoralty </v>
      </c>
    </row>
    <row r="40" spans="1:10" ht="12.75">
      <c r="A40" s="68" t="s">
        <v>732</v>
      </c>
      <c r="B40" s="68">
        <f t="shared" si="0"/>
        <v>4</v>
      </c>
      <c r="C40" s="68">
        <f t="shared" si="1"/>
        <v>10</v>
      </c>
      <c r="D40" s="68">
        <f t="shared" si="2"/>
        <v>21</v>
      </c>
      <c r="E40" s="68">
        <f t="shared" si="3"/>
        <v>36</v>
      </c>
      <c r="F40" s="69" t="str">
        <f t="shared" si="4"/>
        <v xml:space="preserve">002 </v>
      </c>
      <c r="G40" s="69" t="str">
        <f t="shared" si="5"/>
        <v xml:space="preserve">00859 </v>
      </c>
      <c r="H40" s="69" t="str">
        <f t="shared" si="6"/>
        <v xml:space="preserve"> Asset Sale</v>
      </c>
      <c r="I40" s="69" t="str">
        <f t="shared" si="7"/>
        <v xml:space="preserve">-100,000,000 </v>
      </c>
      <c r="J40" s="69" t="str">
        <f t="shared" si="8"/>
        <v xml:space="preserve">Mayoralty </v>
      </c>
    </row>
    <row r="41" spans="1:10" ht="12.75">
      <c r="A41" s="68" t="s">
        <v>733</v>
      </c>
      <c r="B41" s="68">
        <f t="shared" si="0"/>
        <v>4</v>
      </c>
      <c r="C41" s="68">
        <f t="shared" si="1"/>
        <v>10</v>
      </c>
      <c r="D41" s="68">
        <f t="shared" si="2"/>
        <v>28</v>
      </c>
      <c r="E41" s="68">
        <f t="shared" si="3"/>
        <v>41</v>
      </c>
      <c r="F41" s="69" t="str">
        <f t="shared" si="4"/>
        <v xml:space="preserve">002 </v>
      </c>
      <c r="G41" s="69" t="str">
        <f t="shared" si="5"/>
        <v xml:space="preserve">00859 </v>
      </c>
      <c r="H41" s="69" t="str">
        <f t="shared" si="6"/>
        <v xml:space="preserve"> Tobacco Setlement</v>
      </c>
      <c r="I41" s="69" t="str">
        <f t="shared" si="7"/>
        <v xml:space="preserve">-7,273,000 </v>
      </c>
      <c r="J41" s="69" t="str">
        <f t="shared" si="8"/>
        <v xml:space="preserve">Mayoralty </v>
      </c>
    </row>
    <row r="42" spans="1:10" ht="12.75">
      <c r="A42" s="68" t="s">
        <v>734</v>
      </c>
      <c r="B42" s="68">
        <f t="shared" si="0"/>
        <v>4</v>
      </c>
      <c r="C42" s="68">
        <f t="shared" si="1"/>
        <v>10</v>
      </c>
      <c r="D42" s="68">
        <f t="shared" si="2"/>
        <v>34</v>
      </c>
      <c r="E42" s="68">
        <f t="shared" si="3"/>
        <v>43</v>
      </c>
      <c r="F42" s="69" t="str">
        <f t="shared" si="4"/>
        <v xml:space="preserve">015 </v>
      </c>
      <c r="G42" s="69" t="str">
        <f t="shared" si="5"/>
        <v xml:space="preserve">00470 </v>
      </c>
      <c r="H42" s="69" t="str">
        <f t="shared" si="6"/>
        <v xml:space="preserve"> Other Services And Fees</v>
      </c>
      <c r="I42" s="69" t="str">
        <f t="shared" si="7"/>
        <v xml:space="preserve">55,000 </v>
      </c>
      <c r="J42" s="69" t="str">
        <f t="shared" si="8"/>
        <v xml:space="preserve">Office Of The Comptroller </v>
      </c>
    </row>
    <row r="43" spans="1:10" ht="12.75">
      <c r="A43" s="68" t="s">
        <v>735</v>
      </c>
      <c r="B43" s="68">
        <f t="shared" si="0"/>
        <v>4</v>
      </c>
      <c r="C43" s="68">
        <f t="shared" si="1"/>
        <v>10</v>
      </c>
      <c r="D43" s="68">
        <f t="shared" si="2"/>
        <v>34</v>
      </c>
      <c r="E43" s="68">
        <f t="shared" si="3"/>
        <v>47</v>
      </c>
      <c r="F43" s="69" t="str">
        <f t="shared" si="4"/>
        <v xml:space="preserve">015 </v>
      </c>
      <c r="G43" s="69" t="str">
        <f t="shared" si="5"/>
        <v xml:space="preserve">56001 </v>
      </c>
      <c r="H43" s="69" t="str">
        <f t="shared" si="6"/>
        <v xml:space="preserve"> Interest Income - Other</v>
      </c>
      <c r="I43" s="69" t="str">
        <f t="shared" si="7"/>
        <v xml:space="preserve">-1,230,000 </v>
      </c>
      <c r="J43" s="69" t="str">
        <f t="shared" si="8"/>
        <v xml:space="preserve">Office Of The Comptroller </v>
      </c>
    </row>
    <row r="44" spans="1:10" ht="12.75">
      <c r="A44" s="68" t="s">
        <v>736</v>
      </c>
      <c r="B44" s="68">
        <f t="shared" si="0"/>
        <v>4</v>
      </c>
      <c r="C44" s="68">
        <f t="shared" si="1"/>
        <v>10</v>
      </c>
      <c r="D44" s="68">
        <f t="shared" si="2"/>
        <v>37</v>
      </c>
      <c r="E44" s="68">
        <f t="shared" si="3"/>
        <v>46</v>
      </c>
      <c r="F44" s="69" t="str">
        <f t="shared" si="4"/>
        <v xml:space="preserve">015 </v>
      </c>
      <c r="G44" s="69" t="str">
        <f t="shared" si="5"/>
        <v xml:space="preserve">56003 </v>
      </c>
      <c r="H44" s="69" t="str">
        <f t="shared" si="6"/>
        <v xml:space="preserve"> Interest-Debt Service Fund</v>
      </c>
      <c r="I44" s="69" t="str">
        <f t="shared" si="7"/>
        <v xml:space="preserve">30,000 </v>
      </c>
      <c r="J44" s="69" t="str">
        <f t="shared" si="8"/>
        <v xml:space="preserve">Office Of The Comptroller </v>
      </c>
    </row>
    <row r="45" spans="1:10" ht="12.75">
      <c r="A45" s="68" t="s">
        <v>737</v>
      </c>
      <c r="B45" s="68">
        <f t="shared" si="0"/>
        <v>4</v>
      </c>
      <c r="C45" s="68">
        <f t="shared" si="1"/>
        <v>10</v>
      </c>
      <c r="D45" s="68">
        <f t="shared" si="2"/>
        <v>40</v>
      </c>
      <c r="E45" s="68">
        <f t="shared" si="3"/>
        <v>50</v>
      </c>
      <c r="F45" s="69" t="str">
        <f t="shared" si="4"/>
        <v xml:space="preserve">030 </v>
      </c>
      <c r="G45" s="69" t="str">
        <f t="shared" si="5"/>
        <v xml:space="preserve">00476 </v>
      </c>
      <c r="H45" s="69" t="str">
        <f t="shared" si="6"/>
        <v xml:space="preserve"> Administrative Serv To Public</v>
      </c>
      <c r="I45" s="69" t="str">
        <f t="shared" si="7"/>
        <v xml:space="preserve">269,000 </v>
      </c>
      <c r="J45" s="69" t="str">
        <f t="shared" si="8"/>
        <v xml:space="preserve">Department Of City Planning </v>
      </c>
    </row>
    <row r="46" spans="1:10" ht="12.75">
      <c r="A46" s="68" t="s">
        <v>738</v>
      </c>
      <c r="B46" s="68">
        <f t="shared" si="0"/>
        <v>4</v>
      </c>
      <c r="C46" s="68">
        <f t="shared" si="1"/>
        <v>10</v>
      </c>
      <c r="D46" s="68">
        <f t="shared" si="2"/>
        <v>22</v>
      </c>
      <c r="E46" s="68">
        <f t="shared" si="3"/>
        <v>32</v>
      </c>
      <c r="F46" s="69" t="str">
        <f t="shared" si="4"/>
        <v xml:space="preserve">030 </v>
      </c>
      <c r="G46" s="69" t="str">
        <f t="shared" si="5"/>
        <v xml:space="preserve">00822 </v>
      </c>
      <c r="H46" s="69" t="str">
        <f t="shared" si="6"/>
        <v xml:space="preserve"> Minor Sales</v>
      </c>
      <c r="I46" s="69" t="str">
        <f t="shared" si="7"/>
        <v xml:space="preserve">268,000 </v>
      </c>
      <c r="J46" s="69" t="str">
        <f t="shared" si="8"/>
        <v xml:space="preserve">Department Of City Planning </v>
      </c>
    </row>
    <row r="47" spans="1:10" ht="12.75">
      <c r="A47" s="68" t="s">
        <v>739</v>
      </c>
      <c r="B47" s="68">
        <f t="shared" si="0"/>
        <v>4</v>
      </c>
      <c r="C47" s="68">
        <f t="shared" si="1"/>
        <v>10</v>
      </c>
      <c r="D47" s="68">
        <f t="shared" si="2"/>
        <v>19</v>
      </c>
      <c r="E47" s="68">
        <f t="shared" si="3"/>
        <v>28</v>
      </c>
      <c r="F47" s="69" t="str">
        <f t="shared" si="4"/>
        <v xml:space="preserve">030 </v>
      </c>
      <c r="G47" s="69" t="str">
        <f t="shared" si="5"/>
        <v xml:space="preserve">00859 </v>
      </c>
      <c r="H47" s="69" t="str">
        <f t="shared" si="6"/>
        <v xml:space="preserve"> Sundries</v>
      </c>
      <c r="I47" s="69" t="str">
        <f t="shared" si="7"/>
        <v xml:space="preserve">23,000 </v>
      </c>
      <c r="J47" s="69" t="str">
        <f t="shared" si="8"/>
        <v xml:space="preserve">Department Of City Planning </v>
      </c>
    </row>
    <row r="48" spans="1:10" ht="12.75">
      <c r="A48" s="68" t="s">
        <v>740</v>
      </c>
      <c r="B48" s="68">
        <f t="shared" si="0"/>
        <v>4</v>
      </c>
      <c r="C48" s="68">
        <f t="shared" si="1"/>
        <v>10</v>
      </c>
      <c r="D48" s="68">
        <f t="shared" si="2"/>
        <v>34</v>
      </c>
      <c r="E48" s="68">
        <f t="shared" si="3"/>
        <v>45</v>
      </c>
      <c r="F48" s="69" t="str">
        <f t="shared" si="4"/>
        <v xml:space="preserve">032 </v>
      </c>
      <c r="G48" s="69" t="str">
        <f t="shared" si="5"/>
        <v xml:space="preserve">00470 </v>
      </c>
      <c r="H48" s="69" t="str">
        <f t="shared" si="6"/>
        <v xml:space="preserve"> Other Services And Fees</v>
      </c>
      <c r="I48" s="69" t="str">
        <f t="shared" si="7"/>
        <v xml:space="preserve">-454,300 </v>
      </c>
      <c r="J48" s="69" t="str">
        <f t="shared" si="8"/>
        <v xml:space="preserve">Department Of Investigation </v>
      </c>
    </row>
    <row r="49" spans="1:10" ht="12.75">
      <c r="A49" s="68" t="s">
        <v>741</v>
      </c>
      <c r="B49" s="68">
        <f t="shared" si="0"/>
        <v>4</v>
      </c>
      <c r="C49" s="68">
        <f t="shared" si="1"/>
        <v>10</v>
      </c>
      <c r="D49" s="68">
        <f t="shared" si="2"/>
        <v>34</v>
      </c>
      <c r="E49" s="68">
        <f t="shared" si="3"/>
        <v>47</v>
      </c>
      <c r="F49" s="69" t="str">
        <f t="shared" si="4"/>
        <v xml:space="preserve">040 </v>
      </c>
      <c r="G49" s="69" t="str">
        <f t="shared" si="5"/>
        <v xml:space="preserve">00460 </v>
      </c>
      <c r="H49" s="69" t="str">
        <f t="shared" si="6"/>
        <v xml:space="preserve"> Education Services/Fees</v>
      </c>
      <c r="I49" s="69" t="str">
        <f t="shared" si="7"/>
        <v xml:space="preserve">-6,000,000 </v>
      </c>
      <c r="J49" s="69" t="str">
        <f t="shared" si="8"/>
        <v xml:space="preserve">Department Of Education </v>
      </c>
    </row>
    <row r="50" spans="1:10" ht="12.75">
      <c r="A50" s="68" t="s">
        <v>742</v>
      </c>
      <c r="B50" s="68">
        <f t="shared" si="0"/>
        <v>4</v>
      </c>
      <c r="C50" s="68">
        <f t="shared" si="1"/>
        <v>10</v>
      </c>
      <c r="D50" s="68">
        <f t="shared" si="2"/>
        <v>29</v>
      </c>
      <c r="E50" s="68">
        <f t="shared" si="3"/>
        <v>39</v>
      </c>
      <c r="F50" s="69" t="str">
        <f t="shared" si="4"/>
        <v xml:space="preserve">056 </v>
      </c>
      <c r="G50" s="69" t="str">
        <f t="shared" si="5"/>
        <v xml:space="preserve">00200 </v>
      </c>
      <c r="H50" s="69" t="str">
        <f t="shared" si="6"/>
        <v xml:space="preserve"> Licenses - General</v>
      </c>
      <c r="I50" s="69" t="str">
        <f t="shared" si="7"/>
        <v xml:space="preserve">500,000 </v>
      </c>
      <c r="J50" s="69" t="str">
        <f t="shared" si="8"/>
        <v xml:space="preserve">Police Department </v>
      </c>
    </row>
    <row r="51" spans="1:10" ht="12.75">
      <c r="A51" s="68" t="s">
        <v>743</v>
      </c>
      <c r="B51" s="68">
        <f t="shared" si="0"/>
        <v>4</v>
      </c>
      <c r="C51" s="68">
        <f t="shared" si="1"/>
        <v>10</v>
      </c>
      <c r="D51" s="68">
        <f t="shared" si="2"/>
        <v>34</v>
      </c>
      <c r="E51" s="68">
        <f t="shared" si="3"/>
        <v>45</v>
      </c>
      <c r="F51" s="69" t="str">
        <f t="shared" si="4"/>
        <v xml:space="preserve">056 </v>
      </c>
      <c r="G51" s="69" t="str">
        <f t="shared" si="5"/>
        <v xml:space="preserve">00470 </v>
      </c>
      <c r="H51" s="69" t="str">
        <f t="shared" si="6"/>
        <v xml:space="preserve"> Other Services And Fees</v>
      </c>
      <c r="I51" s="69" t="str">
        <f t="shared" si="7"/>
        <v xml:space="preserve">-218,000 </v>
      </c>
      <c r="J51" s="69" t="str">
        <f t="shared" si="8"/>
        <v xml:space="preserve">Police Department </v>
      </c>
    </row>
    <row r="52" spans="1:10" ht="12.75">
      <c r="A52" s="68" t="s">
        <v>744</v>
      </c>
      <c r="B52" s="68">
        <f t="shared" si="0"/>
        <v>4</v>
      </c>
      <c r="C52" s="68">
        <f t="shared" si="1"/>
        <v>10</v>
      </c>
      <c r="D52" s="68">
        <f t="shared" si="2"/>
        <v>33</v>
      </c>
      <c r="E52" s="68">
        <f t="shared" si="3"/>
        <v>43</v>
      </c>
      <c r="F52" s="69" t="str">
        <f t="shared" si="4"/>
        <v xml:space="preserve">056 </v>
      </c>
      <c r="G52" s="69" t="str">
        <f t="shared" si="5"/>
        <v xml:space="preserve">00472 </v>
      </c>
      <c r="H52" s="69" t="str">
        <f t="shared" si="6"/>
        <v xml:space="preserve"> Parking Meter Revenues</v>
      </c>
      <c r="I52" s="69" t="str">
        <f t="shared" si="7"/>
        <v xml:space="preserve">114,000 </v>
      </c>
      <c r="J52" s="69" t="str">
        <f t="shared" si="8"/>
        <v xml:space="preserve">Police Department </v>
      </c>
    </row>
    <row r="53" spans="1:10" ht="12.75">
      <c r="A53" s="68" t="s">
        <v>745</v>
      </c>
      <c r="B53" s="68">
        <f t="shared" si="0"/>
        <v>4</v>
      </c>
      <c r="C53" s="68">
        <f t="shared" si="1"/>
        <v>10</v>
      </c>
      <c r="D53" s="68">
        <f t="shared" si="2"/>
        <v>27</v>
      </c>
      <c r="E53" s="68">
        <f t="shared" si="3"/>
        <v>40</v>
      </c>
      <c r="F53" s="69" t="str">
        <f t="shared" si="4"/>
        <v xml:space="preserve">056 </v>
      </c>
      <c r="G53" s="69" t="str">
        <f t="shared" si="5"/>
        <v xml:space="preserve">00847 </v>
      </c>
      <c r="H53" s="69" t="str">
        <f t="shared" si="6"/>
        <v xml:space="preserve"> E-911 Surcharges</v>
      </c>
      <c r="I53" s="69" t="str">
        <f t="shared" si="7"/>
        <v xml:space="preserve">-3,500,000 </v>
      </c>
      <c r="J53" s="69" t="str">
        <f t="shared" si="8"/>
        <v xml:space="preserve">Police Department </v>
      </c>
    </row>
    <row r="54" spans="1:10" ht="12.75">
      <c r="A54" s="68" t="s">
        <v>746</v>
      </c>
      <c r="B54" s="68">
        <f t="shared" si="0"/>
        <v>4</v>
      </c>
      <c r="C54" s="68">
        <f t="shared" si="1"/>
        <v>10</v>
      </c>
      <c r="D54" s="68">
        <f t="shared" si="2"/>
        <v>41</v>
      </c>
      <c r="E54" s="68">
        <f t="shared" si="3"/>
        <v>53</v>
      </c>
      <c r="F54" s="69" t="str">
        <f t="shared" si="4"/>
        <v xml:space="preserve">056 </v>
      </c>
      <c r="G54" s="69" t="str">
        <f t="shared" si="5"/>
        <v xml:space="preserve">00849 </v>
      </c>
      <c r="H54" s="69" t="str">
        <f t="shared" si="6"/>
        <v xml:space="preserve"> Wireless /E911 Surcharges-Voip</v>
      </c>
      <c r="I54" s="69" t="str">
        <f t="shared" si="7"/>
        <v xml:space="preserve">3,200,000 </v>
      </c>
      <c r="J54" s="69" t="str">
        <f t="shared" si="8"/>
        <v xml:space="preserve">Police Department </v>
      </c>
    </row>
    <row r="55" spans="1:10" ht="12.75">
      <c r="A55" s="68" t="s">
        <v>747</v>
      </c>
      <c r="B55" s="68">
        <f t="shared" si="0"/>
        <v>4</v>
      </c>
      <c r="C55" s="68">
        <f t="shared" si="1"/>
        <v>10</v>
      </c>
      <c r="D55" s="68">
        <f t="shared" si="2"/>
        <v>19</v>
      </c>
      <c r="E55" s="68">
        <f t="shared" si="3"/>
        <v>30</v>
      </c>
      <c r="F55" s="69" t="str">
        <f t="shared" si="4"/>
        <v xml:space="preserve">056 </v>
      </c>
      <c r="G55" s="69" t="str">
        <f t="shared" si="5"/>
        <v xml:space="preserve">00859 </v>
      </c>
      <c r="H55" s="69" t="str">
        <f t="shared" si="6"/>
        <v xml:space="preserve"> Sundries</v>
      </c>
      <c r="I55" s="69" t="str">
        <f t="shared" si="7"/>
        <v xml:space="preserve">-250,000 </v>
      </c>
      <c r="J55" s="69" t="str">
        <f t="shared" si="8"/>
        <v xml:space="preserve">Police Department </v>
      </c>
    </row>
    <row r="56" spans="1:10" ht="12.75">
      <c r="A56" s="68" t="s">
        <v>748</v>
      </c>
      <c r="B56" s="68">
        <f t="shared" si="0"/>
        <v>4</v>
      </c>
      <c r="C56" s="68">
        <f t="shared" si="1"/>
        <v>10</v>
      </c>
      <c r="D56" s="68">
        <f t="shared" si="2"/>
        <v>34</v>
      </c>
      <c r="E56" s="68">
        <f t="shared" si="3"/>
        <v>48</v>
      </c>
      <c r="F56" s="69" t="str">
        <f t="shared" si="4"/>
        <v xml:space="preserve">057 </v>
      </c>
      <c r="G56" s="69" t="str">
        <f t="shared" si="5"/>
        <v xml:space="preserve">00470 </v>
      </c>
      <c r="H56" s="69" t="str">
        <f t="shared" si="6"/>
        <v xml:space="preserve"> Other Services And Fees</v>
      </c>
      <c r="I56" s="69" t="str">
        <f t="shared" si="7"/>
        <v xml:space="preserve">-11,836,000 </v>
      </c>
      <c r="J56" s="69" t="str">
        <f t="shared" si="8"/>
        <v xml:space="preserve">Fire Department </v>
      </c>
    </row>
    <row r="57" spans="1:10" ht="12.75">
      <c r="A57" s="68" t="s">
        <v>749</v>
      </c>
      <c r="B57" s="68">
        <f t="shared" si="0"/>
        <v>4</v>
      </c>
      <c r="C57" s="68">
        <f t="shared" si="1"/>
        <v>10</v>
      </c>
      <c r="D57" s="68">
        <f t="shared" si="2"/>
        <v>19</v>
      </c>
      <c r="E57" s="68">
        <f t="shared" si="3"/>
        <v>32</v>
      </c>
      <c r="F57" s="69" t="str">
        <f t="shared" si="4"/>
        <v xml:space="preserve">069 </v>
      </c>
      <c r="G57" s="69" t="str">
        <f t="shared" si="5"/>
        <v xml:space="preserve">00859 </v>
      </c>
      <c r="H57" s="69" t="str">
        <f t="shared" si="6"/>
        <v xml:space="preserve"> Sundries</v>
      </c>
      <c r="I57" s="69" t="str">
        <f t="shared" si="7"/>
        <v xml:space="preserve">-2,863,336 </v>
      </c>
      <c r="J57" s="69" t="str">
        <f t="shared" si="8"/>
        <v xml:space="preserve">Department Of Social Services </v>
      </c>
    </row>
    <row r="58" spans="1:10" ht="12.75">
      <c r="A58" s="68" t="s">
        <v>750</v>
      </c>
      <c r="B58" s="68">
        <f t="shared" si="0"/>
        <v>4</v>
      </c>
      <c r="C58" s="68">
        <f t="shared" si="1"/>
        <v>10</v>
      </c>
      <c r="D58" s="68">
        <f t="shared" si="2"/>
        <v>29</v>
      </c>
      <c r="E58" s="68">
        <f t="shared" si="3"/>
        <v>40</v>
      </c>
      <c r="F58" s="69" t="str">
        <f t="shared" si="4"/>
        <v xml:space="preserve">072 </v>
      </c>
      <c r="G58" s="69" t="str">
        <f t="shared" si="5"/>
        <v xml:space="preserve">00325 </v>
      </c>
      <c r="H58" s="69" t="str">
        <f t="shared" si="6"/>
        <v xml:space="preserve"> Privileges - Other</v>
      </c>
      <c r="I58" s="69" t="str">
        <f t="shared" si="7"/>
        <v xml:space="preserve">-318,000 </v>
      </c>
      <c r="J58" s="69" t="str">
        <f t="shared" si="8"/>
        <v xml:space="preserve">Department Of Correction </v>
      </c>
    </row>
    <row r="59" spans="1:10" ht="12.75">
      <c r="A59" s="68" t="s">
        <v>751</v>
      </c>
      <c r="B59" s="68">
        <f t="shared" si="0"/>
        <v>4</v>
      </c>
      <c r="C59" s="68">
        <f t="shared" si="1"/>
        <v>10</v>
      </c>
      <c r="D59" s="68">
        <f t="shared" si="2"/>
        <v>27</v>
      </c>
      <c r="E59" s="68">
        <f t="shared" si="3"/>
        <v>38</v>
      </c>
      <c r="F59" s="69" t="str">
        <f t="shared" si="4"/>
        <v xml:space="preserve">072 </v>
      </c>
      <c r="G59" s="69" t="str">
        <f t="shared" si="5"/>
        <v xml:space="preserve">00482 </v>
      </c>
      <c r="H59" s="69" t="str">
        <f t="shared" si="6"/>
        <v xml:space="preserve"> Commissary Funds</v>
      </c>
      <c r="I59" s="69" t="str">
        <f t="shared" si="7"/>
        <v xml:space="preserve">-700,000 </v>
      </c>
      <c r="J59" s="69" t="str">
        <f t="shared" si="8"/>
        <v xml:space="preserve">Department Of Correction </v>
      </c>
    </row>
    <row r="60" spans="1:10" ht="12.75">
      <c r="A60" s="68" t="s">
        <v>752</v>
      </c>
      <c r="B60" s="68">
        <f t="shared" si="0"/>
        <v>4</v>
      </c>
      <c r="C60" s="68">
        <f t="shared" si="1"/>
        <v>10</v>
      </c>
      <c r="D60" s="68">
        <f t="shared" si="2"/>
        <v>19</v>
      </c>
      <c r="E60" s="68">
        <f t="shared" si="3"/>
        <v>30</v>
      </c>
      <c r="F60" s="69" t="str">
        <f t="shared" si="4"/>
        <v xml:space="preserve">072 </v>
      </c>
      <c r="G60" s="69" t="str">
        <f t="shared" si="5"/>
        <v xml:space="preserve">00859 </v>
      </c>
      <c r="H60" s="69" t="str">
        <f t="shared" si="6"/>
        <v xml:space="preserve"> Sundries</v>
      </c>
      <c r="I60" s="69" t="str">
        <f t="shared" si="7"/>
        <v xml:space="preserve">-273,000 </v>
      </c>
      <c r="J60" s="69" t="str">
        <f t="shared" si="8"/>
        <v xml:space="preserve">Department Of Correction </v>
      </c>
    </row>
    <row r="61" spans="1:10" ht="12.75">
      <c r="A61" s="68" t="s">
        <v>753</v>
      </c>
      <c r="B61" s="68">
        <f t="shared" si="0"/>
        <v>4</v>
      </c>
      <c r="C61" s="68">
        <f t="shared" si="1"/>
        <v>10</v>
      </c>
      <c r="D61" s="68">
        <f t="shared" si="2"/>
        <v>40</v>
      </c>
      <c r="E61" s="68">
        <f t="shared" si="3"/>
        <v>51</v>
      </c>
      <c r="F61" s="69" t="str">
        <f t="shared" si="4"/>
        <v xml:space="preserve">127 </v>
      </c>
      <c r="G61" s="69" t="str">
        <f t="shared" si="5"/>
        <v xml:space="preserve">00476 </v>
      </c>
      <c r="H61" s="69" t="str">
        <f t="shared" si="6"/>
        <v xml:space="preserve"> Administrative Serv To Public</v>
      </c>
      <c r="I61" s="69" t="str">
        <f t="shared" si="7"/>
        <v xml:space="preserve">-110,000 </v>
      </c>
      <c r="J61" s="69" t="str">
        <f t="shared" si="8"/>
        <v xml:space="preserve">Financial Information Services Agency </v>
      </c>
    </row>
    <row r="62" spans="1:10" ht="12.75">
      <c r="A62" s="68" t="s">
        <v>754</v>
      </c>
      <c r="B62" s="68">
        <f t="shared" si="0"/>
        <v>4</v>
      </c>
      <c r="C62" s="68">
        <f t="shared" si="1"/>
        <v>10</v>
      </c>
      <c r="D62" s="68">
        <f t="shared" si="2"/>
        <v>34</v>
      </c>
      <c r="E62" s="68">
        <f t="shared" si="3"/>
        <v>44</v>
      </c>
      <c r="F62" s="69" t="str">
        <f t="shared" si="4"/>
        <v xml:space="preserve">131 </v>
      </c>
      <c r="G62" s="69" t="str">
        <f t="shared" si="5"/>
        <v xml:space="preserve">00470 </v>
      </c>
      <c r="H62" s="69" t="str">
        <f t="shared" si="6"/>
        <v xml:space="preserve"> Other Services And Fees</v>
      </c>
      <c r="I62" s="69" t="str">
        <f t="shared" si="7"/>
        <v xml:space="preserve">-17,800 </v>
      </c>
      <c r="J62" s="69" t="str">
        <f t="shared" si="8"/>
        <v xml:space="preserve">Office Of Payroll Administration </v>
      </c>
    </row>
    <row r="63" spans="1:10" ht="12.75">
      <c r="A63" s="68" t="s">
        <v>755</v>
      </c>
      <c r="B63" s="68">
        <f t="shared" si="0"/>
        <v>4</v>
      </c>
      <c r="C63" s="68">
        <f t="shared" si="1"/>
        <v>10</v>
      </c>
      <c r="D63" s="68">
        <f t="shared" si="2"/>
        <v>40</v>
      </c>
      <c r="E63" s="68">
        <f t="shared" si="3"/>
        <v>49</v>
      </c>
      <c r="F63" s="69" t="str">
        <f t="shared" si="4"/>
        <v xml:space="preserve">131 </v>
      </c>
      <c r="G63" s="69" t="str">
        <f t="shared" si="5"/>
        <v xml:space="preserve">00476 </v>
      </c>
      <c r="H63" s="69" t="str">
        <f t="shared" si="6"/>
        <v xml:space="preserve"> Administrative Serv To Public</v>
      </c>
      <c r="I63" s="69" t="str">
        <f t="shared" si="7"/>
        <v xml:space="preserve">28,700 </v>
      </c>
      <c r="J63" s="69" t="str">
        <f t="shared" si="8"/>
        <v xml:space="preserve">Office Of Payroll Administration </v>
      </c>
    </row>
    <row r="64" spans="1:10" ht="12.75">
      <c r="A64" s="68" t="s">
        <v>756</v>
      </c>
      <c r="B64" s="68">
        <f t="shared" si="0"/>
        <v>4</v>
      </c>
      <c r="C64" s="68">
        <f t="shared" si="1"/>
        <v>10</v>
      </c>
      <c r="D64" s="68">
        <f t="shared" si="2"/>
        <v>19</v>
      </c>
      <c r="E64" s="68">
        <f t="shared" si="3"/>
        <v>29</v>
      </c>
      <c r="F64" s="69" t="str">
        <f t="shared" si="4"/>
        <v xml:space="preserve">131 </v>
      </c>
      <c r="G64" s="69" t="str">
        <f t="shared" si="5"/>
        <v xml:space="preserve">00859 </v>
      </c>
      <c r="H64" s="69" t="str">
        <f t="shared" si="6"/>
        <v xml:space="preserve"> Sundries</v>
      </c>
      <c r="I64" s="69" t="str">
        <f t="shared" si="7"/>
        <v xml:space="preserve">-12,800 </v>
      </c>
      <c r="J64" s="69" t="str">
        <f t="shared" si="8"/>
        <v xml:space="preserve">Office Of Payroll Administration </v>
      </c>
    </row>
    <row r="65" spans="1:10" ht="12.75">
      <c r="A65" s="68" t="s">
        <v>757</v>
      </c>
      <c r="B65" s="68">
        <f t="shared" si="0"/>
        <v>4</v>
      </c>
      <c r="C65" s="68">
        <f t="shared" si="1"/>
        <v>10</v>
      </c>
      <c r="D65" s="68">
        <f t="shared" si="2"/>
        <v>28</v>
      </c>
      <c r="E65" s="68">
        <f t="shared" si="3"/>
        <v>40</v>
      </c>
      <c r="F65" s="69" t="str">
        <f t="shared" si="4"/>
        <v xml:space="preserve">136 </v>
      </c>
      <c r="G65" s="69" t="str">
        <f t="shared" si="5"/>
        <v xml:space="preserve">00250 </v>
      </c>
      <c r="H65" s="69" t="str">
        <f t="shared" si="6"/>
        <v xml:space="preserve"> Permits - General</v>
      </c>
      <c r="I65" s="69" t="str">
        <f t="shared" si="7"/>
        <v xml:space="preserve">1,086,000 </v>
      </c>
      <c r="J65" s="69" t="str">
        <f t="shared" si="8"/>
        <v xml:space="preserve">Landmarks Preservation Commission </v>
      </c>
    </row>
    <row r="66" spans="1:10" ht="12.75">
      <c r="A66" s="68" t="s">
        <v>758</v>
      </c>
      <c r="B66" s="68">
        <f t="shared" si="0"/>
        <v>4</v>
      </c>
      <c r="C66" s="68">
        <f t="shared" si="1"/>
        <v>10</v>
      </c>
      <c r="D66" s="68">
        <f t="shared" si="2"/>
        <v>19</v>
      </c>
      <c r="E66" s="68">
        <f t="shared" si="3"/>
        <v>28</v>
      </c>
      <c r="F66" s="69" t="str">
        <f t="shared" si="4"/>
        <v xml:space="preserve">136 </v>
      </c>
      <c r="G66" s="69" t="str">
        <f t="shared" si="5"/>
        <v xml:space="preserve">00859 </v>
      </c>
      <c r="H66" s="69" t="str">
        <f t="shared" si="6"/>
        <v xml:space="preserve"> Sundries</v>
      </c>
      <c r="I66" s="69" t="str">
        <f t="shared" si="7"/>
        <v xml:space="preserve">77,000 </v>
      </c>
      <c r="J66" s="69" t="str">
        <f t="shared" si="8"/>
        <v xml:space="preserve">Landmarks Preservation Commission </v>
      </c>
    </row>
    <row r="67" spans="1:10" ht="12.75">
      <c r="A67" s="68" t="s">
        <v>759</v>
      </c>
      <c r="B67" s="68">
        <f t="shared" si="0"/>
        <v>4</v>
      </c>
      <c r="C67" s="68">
        <f t="shared" si="1"/>
        <v>10</v>
      </c>
      <c r="D67" s="68">
        <f t="shared" si="2"/>
        <v>34</v>
      </c>
      <c r="E67" s="68">
        <f t="shared" si="3"/>
        <v>45</v>
      </c>
      <c r="F67" s="69" t="str">
        <f t="shared" si="4"/>
        <v xml:space="preserve">156 </v>
      </c>
      <c r="G67" s="69" t="str">
        <f t="shared" si="5"/>
        <v xml:space="preserve">00470 </v>
      </c>
      <c r="H67" s="69" t="str">
        <f t="shared" si="6"/>
        <v xml:space="preserve"> Other Services And Fees</v>
      </c>
      <c r="I67" s="69" t="str">
        <f t="shared" si="7"/>
        <v xml:space="preserve">-907,000 </v>
      </c>
      <c r="J67" s="69" t="str">
        <f t="shared" si="8"/>
        <v xml:space="preserve">NYC Taxi And Limousine Commission </v>
      </c>
    </row>
    <row r="68" spans="1:10" ht="12.75">
      <c r="A68" s="68" t="s">
        <v>760</v>
      </c>
      <c r="B68" s="68">
        <f t="shared" si="0"/>
        <v>4</v>
      </c>
      <c r="C68" s="68">
        <f t="shared" si="1"/>
        <v>10</v>
      </c>
      <c r="D68" s="68">
        <f t="shared" si="2"/>
        <v>24</v>
      </c>
      <c r="E68" s="68">
        <f t="shared" si="3"/>
        <v>36</v>
      </c>
      <c r="F68" s="69" t="str">
        <f t="shared" si="4"/>
        <v xml:space="preserve">156 </v>
      </c>
      <c r="G68" s="69" t="str">
        <f t="shared" si="5"/>
        <v xml:space="preserve">00600 </v>
      </c>
      <c r="H68" s="69" t="str">
        <f t="shared" si="6"/>
        <v xml:space="preserve"> Fines-General</v>
      </c>
      <c r="I68" s="69" t="str">
        <f t="shared" si="7"/>
        <v xml:space="preserve">5,101,000 </v>
      </c>
      <c r="J68" s="69" t="str">
        <f t="shared" si="8"/>
        <v xml:space="preserve">NYC Taxi And Limousine Commission </v>
      </c>
    </row>
    <row r="69" spans="1:10" ht="12.75">
      <c r="A69" s="68" t="s">
        <v>761</v>
      </c>
      <c r="B69" s="68">
        <f t="shared" si="0"/>
        <v>4</v>
      </c>
      <c r="C69" s="68">
        <f t="shared" si="1"/>
        <v>10</v>
      </c>
      <c r="D69" s="68">
        <f t="shared" si="2"/>
        <v>19</v>
      </c>
      <c r="E69" s="68">
        <f t="shared" si="3"/>
        <v>28</v>
      </c>
      <c r="F69" s="69" t="str">
        <f t="shared" si="4"/>
        <v xml:space="preserve">156 </v>
      </c>
      <c r="G69" s="69" t="str">
        <f t="shared" si="5"/>
        <v xml:space="preserve">00859 </v>
      </c>
      <c r="H69" s="69" t="str">
        <f t="shared" si="6"/>
        <v xml:space="preserve"> Sundries</v>
      </c>
      <c r="I69" s="69" t="str">
        <f t="shared" si="7"/>
        <v xml:space="preserve">41,000 </v>
      </c>
      <c r="J69" s="69" t="str">
        <f t="shared" si="8"/>
        <v xml:space="preserve">NYC Taxi And Limousine Commission </v>
      </c>
    </row>
    <row r="70" spans="1:10" ht="12.75">
      <c r="A70" s="68" t="s">
        <v>762</v>
      </c>
      <c r="B70" s="68">
        <f aca="true" t="shared" si="9" ref="B70:B125">FIND(" ",A70)</f>
        <v>4</v>
      </c>
      <c r="C70" s="68">
        <f aca="true" t="shared" si="10" ref="C70:C125">FIND(" ",A70,B70+1)</f>
        <v>10</v>
      </c>
      <c r="D70" s="68">
        <f aca="true" t="shared" si="11" ref="D70:D125">FIND(" C ",A70)</f>
        <v>34</v>
      </c>
      <c r="E70" s="68">
        <f aca="true" t="shared" si="12" ref="E70:E125">FIND(" ",A70,D70+3)</f>
        <v>43</v>
      </c>
      <c r="F70" s="69" t="str">
        <f aca="true" t="shared" si="13" ref="F70:F125">LEFT(A70,B70)</f>
        <v xml:space="preserve">312 </v>
      </c>
      <c r="G70" s="69" t="str">
        <f aca="true" t="shared" si="14" ref="G70:G125">RIGHT(LEFT(A70,C70),C70-B70)</f>
        <v xml:space="preserve">00470 </v>
      </c>
      <c r="H70" s="69" t="str">
        <f aca="true" t="shared" si="15" ref="H70:H125">RIGHT(LEFT(A70,D70-1),D70-C70)</f>
        <v xml:space="preserve"> Other Services And Fees</v>
      </c>
      <c r="I70" s="69" t="str">
        <f aca="true" t="shared" si="16" ref="I70:I125">RIGHT(LEFT(A70,E70),E70-D70-2)</f>
        <v xml:space="preserve">17,000 </v>
      </c>
      <c r="J70" s="69" t="str">
        <f aca="true" t="shared" si="17" ref="J70:J125">RIGHT(A70,LEN(A70)-E70)</f>
        <v xml:space="preserve">Conflicts Of Interest Board </v>
      </c>
    </row>
    <row r="71" spans="1:10" ht="12.75">
      <c r="A71" s="68" t="s">
        <v>763</v>
      </c>
      <c r="B71" s="68">
        <f t="shared" si="9"/>
        <v>4</v>
      </c>
      <c r="C71" s="68">
        <f t="shared" si="10"/>
        <v>10</v>
      </c>
      <c r="D71" s="68">
        <f t="shared" si="11"/>
        <v>34</v>
      </c>
      <c r="E71" s="68">
        <f t="shared" si="12"/>
        <v>45</v>
      </c>
      <c r="F71" s="69" t="str">
        <f t="shared" si="13"/>
        <v xml:space="preserve">781 </v>
      </c>
      <c r="G71" s="69" t="str">
        <f t="shared" si="14"/>
        <v xml:space="preserve">00470 </v>
      </c>
      <c r="H71" s="69" t="str">
        <f t="shared" si="15"/>
        <v xml:space="preserve"> Other Services And Fees</v>
      </c>
      <c r="I71" s="69" t="str">
        <f t="shared" si="16"/>
        <v xml:space="preserve">-759,000 </v>
      </c>
      <c r="J71" s="69" t="str">
        <f t="shared" si="17"/>
        <v xml:space="preserve">Department Of Probation </v>
      </c>
    </row>
    <row r="72" spans="1:10" ht="12.75">
      <c r="A72" s="68" t="s">
        <v>764</v>
      </c>
      <c r="B72" s="68">
        <f t="shared" si="9"/>
        <v>4</v>
      </c>
      <c r="C72" s="68">
        <f t="shared" si="10"/>
        <v>10</v>
      </c>
      <c r="D72" s="68">
        <f t="shared" si="11"/>
        <v>28</v>
      </c>
      <c r="E72" s="68">
        <f t="shared" si="12"/>
        <v>39</v>
      </c>
      <c r="F72" s="69" t="str">
        <f t="shared" si="13"/>
        <v xml:space="preserve">801 </v>
      </c>
      <c r="G72" s="69" t="str">
        <f t="shared" si="14"/>
        <v xml:space="preserve">00250 </v>
      </c>
      <c r="H72" s="69" t="str">
        <f t="shared" si="15"/>
        <v xml:space="preserve"> Permits - General</v>
      </c>
      <c r="I72" s="69" t="str">
        <f t="shared" si="16"/>
        <v xml:space="preserve">-244,048 </v>
      </c>
      <c r="J72" s="69" t="str">
        <f t="shared" si="17"/>
        <v xml:space="preserve">Department Of Small Business Services </v>
      </c>
    </row>
    <row r="73" spans="1:10" ht="12.75">
      <c r="A73" s="68" t="s">
        <v>765</v>
      </c>
      <c r="B73" s="68">
        <f t="shared" si="9"/>
        <v>4</v>
      </c>
      <c r="C73" s="68">
        <f t="shared" si="10"/>
        <v>10</v>
      </c>
      <c r="D73" s="68">
        <f t="shared" si="11"/>
        <v>29</v>
      </c>
      <c r="E73" s="68">
        <f t="shared" si="12"/>
        <v>40</v>
      </c>
      <c r="F73" s="69" t="str">
        <f t="shared" si="13"/>
        <v xml:space="preserve">801 </v>
      </c>
      <c r="G73" s="69" t="str">
        <f t="shared" si="14"/>
        <v xml:space="preserve">00325 </v>
      </c>
      <c r="H73" s="69" t="str">
        <f t="shared" si="15"/>
        <v xml:space="preserve"> Privileges - Other</v>
      </c>
      <c r="I73" s="69" t="str">
        <f t="shared" si="16"/>
        <v xml:space="preserve">-696,256 </v>
      </c>
      <c r="J73" s="69" t="str">
        <f t="shared" si="17"/>
        <v xml:space="preserve">Department Of Small Business Services </v>
      </c>
    </row>
    <row r="74" spans="1:10" ht="12.75">
      <c r="A74" s="68" t="s">
        <v>766</v>
      </c>
      <c r="B74" s="68">
        <f t="shared" si="9"/>
        <v>4</v>
      </c>
      <c r="C74" s="68">
        <f t="shared" si="10"/>
        <v>10</v>
      </c>
      <c r="D74" s="68">
        <f t="shared" si="11"/>
        <v>38</v>
      </c>
      <c r="E74" s="68">
        <f t="shared" si="12"/>
        <v>51</v>
      </c>
      <c r="F74" s="69" t="str">
        <f t="shared" si="13"/>
        <v xml:space="preserve">801 </v>
      </c>
      <c r="G74" s="69" t="str">
        <f t="shared" si="14"/>
        <v xml:space="preserve">00753 </v>
      </c>
      <c r="H74" s="69" t="str">
        <f t="shared" si="15"/>
        <v xml:space="preserve"> Rentals: Dock Ship Wharfage</v>
      </c>
      <c r="I74" s="69" t="str">
        <f t="shared" si="16"/>
        <v xml:space="preserve">-3,445,388 </v>
      </c>
      <c r="J74" s="69" t="str">
        <f t="shared" si="17"/>
        <v xml:space="preserve">Department Of Small Business Services </v>
      </c>
    </row>
    <row r="75" spans="1:10" ht="12.75">
      <c r="A75" s="68" t="s">
        <v>767</v>
      </c>
      <c r="B75" s="68">
        <f t="shared" si="9"/>
        <v>4</v>
      </c>
      <c r="C75" s="68">
        <f t="shared" si="10"/>
        <v>10</v>
      </c>
      <c r="D75" s="68">
        <f t="shared" si="11"/>
        <v>26</v>
      </c>
      <c r="E75" s="68">
        <f t="shared" si="12"/>
        <v>39</v>
      </c>
      <c r="F75" s="69" t="str">
        <f t="shared" si="13"/>
        <v xml:space="preserve">801 </v>
      </c>
      <c r="G75" s="69" t="str">
        <f t="shared" si="14"/>
        <v xml:space="preserve">00754 </v>
      </c>
      <c r="H75" s="69" t="str">
        <f t="shared" si="15"/>
        <v xml:space="preserve"> Rentals: Market</v>
      </c>
      <c r="I75" s="69" t="str">
        <f t="shared" si="16"/>
        <v xml:space="preserve">-5,204,690 </v>
      </c>
      <c r="J75" s="69" t="str">
        <f t="shared" si="17"/>
        <v xml:space="preserve">Department Of Small Business Services </v>
      </c>
    </row>
    <row r="76" spans="1:10" ht="12.75">
      <c r="A76" s="68" t="s">
        <v>768</v>
      </c>
      <c r="B76" s="68">
        <f t="shared" si="9"/>
        <v>4</v>
      </c>
      <c r="C76" s="68">
        <f t="shared" si="10"/>
        <v>10</v>
      </c>
      <c r="D76" s="68">
        <f t="shared" si="11"/>
        <v>25</v>
      </c>
      <c r="E76" s="68">
        <f t="shared" si="12"/>
        <v>38</v>
      </c>
      <c r="F76" s="69" t="str">
        <f t="shared" si="13"/>
        <v xml:space="preserve">801 </v>
      </c>
      <c r="G76" s="69" t="str">
        <f t="shared" si="14"/>
        <v xml:space="preserve">00760 </v>
      </c>
      <c r="H76" s="69" t="str">
        <f t="shared" si="15"/>
        <v xml:space="preserve"> Rentals: Other</v>
      </c>
      <c r="I76" s="69" t="str">
        <f t="shared" si="16"/>
        <v xml:space="preserve">-2,409,618 </v>
      </c>
      <c r="J76" s="69" t="str">
        <f t="shared" si="17"/>
        <v xml:space="preserve">Department Of Small Business Services </v>
      </c>
    </row>
    <row r="77" spans="1:10" ht="12.75">
      <c r="A77" s="68" t="s">
        <v>769</v>
      </c>
      <c r="B77" s="68">
        <f t="shared" si="9"/>
        <v>4</v>
      </c>
      <c r="C77" s="68">
        <f t="shared" si="10"/>
        <v>10</v>
      </c>
      <c r="D77" s="68">
        <f t="shared" si="11"/>
        <v>19</v>
      </c>
      <c r="E77" s="68">
        <f t="shared" si="12"/>
        <v>33</v>
      </c>
      <c r="F77" s="69" t="str">
        <f t="shared" si="13"/>
        <v xml:space="preserve">801 </v>
      </c>
      <c r="G77" s="69" t="str">
        <f t="shared" si="14"/>
        <v xml:space="preserve">00859 </v>
      </c>
      <c r="H77" s="69" t="str">
        <f t="shared" si="15"/>
        <v xml:space="preserve"> Sundries</v>
      </c>
      <c r="I77" s="69" t="str">
        <f t="shared" si="16"/>
        <v xml:space="preserve">-37,439,067 </v>
      </c>
      <c r="J77" s="69" t="str">
        <f t="shared" si="17"/>
        <v xml:space="preserve">Department Of Small Business Services </v>
      </c>
    </row>
    <row r="78" spans="1:10" ht="12.75">
      <c r="A78" s="68" t="s">
        <v>770</v>
      </c>
      <c r="B78" s="68">
        <f t="shared" si="9"/>
        <v>4</v>
      </c>
      <c r="C78" s="68">
        <f t="shared" si="10"/>
        <v>10</v>
      </c>
      <c r="D78" s="68">
        <f t="shared" si="11"/>
        <v>34</v>
      </c>
      <c r="E78" s="68">
        <f t="shared" si="12"/>
        <v>46</v>
      </c>
      <c r="F78" s="69" t="str">
        <f t="shared" si="13"/>
        <v xml:space="preserve">806 </v>
      </c>
      <c r="G78" s="69" t="str">
        <f t="shared" si="14"/>
        <v xml:space="preserve">00470 </v>
      </c>
      <c r="H78" s="69" t="str">
        <f t="shared" si="15"/>
        <v xml:space="preserve"> Other Services And Fees</v>
      </c>
      <c r="I78" s="69" t="str">
        <f t="shared" si="16"/>
        <v xml:space="preserve">7,971,250 </v>
      </c>
      <c r="J78" s="69" t="str">
        <f t="shared" si="17"/>
        <v xml:space="preserve">Housing Preservation And Development </v>
      </c>
    </row>
    <row r="79" spans="1:10" ht="12.75">
      <c r="A79" s="68" t="s">
        <v>771</v>
      </c>
      <c r="B79" s="68">
        <f t="shared" si="9"/>
        <v>4</v>
      </c>
      <c r="C79" s="68">
        <f t="shared" si="10"/>
        <v>10</v>
      </c>
      <c r="D79" s="68">
        <f t="shared" si="11"/>
        <v>25</v>
      </c>
      <c r="E79" s="68">
        <f t="shared" si="12"/>
        <v>37</v>
      </c>
      <c r="F79" s="69" t="str">
        <f t="shared" si="13"/>
        <v xml:space="preserve">806 </v>
      </c>
      <c r="G79" s="69" t="str">
        <f t="shared" si="14"/>
        <v xml:space="preserve">00760 </v>
      </c>
      <c r="H79" s="69" t="str">
        <f t="shared" si="15"/>
        <v xml:space="preserve"> Rentals: Other</v>
      </c>
      <c r="I79" s="69" t="str">
        <f t="shared" si="16"/>
        <v xml:space="preserve">2,489,000 </v>
      </c>
      <c r="J79" s="69" t="str">
        <f t="shared" si="17"/>
        <v xml:space="preserve">Housing Preservation And Development </v>
      </c>
    </row>
    <row r="80" spans="1:10" ht="12.75">
      <c r="A80" s="68" t="s">
        <v>772</v>
      </c>
      <c r="B80" s="68">
        <f t="shared" si="9"/>
        <v>4</v>
      </c>
      <c r="C80" s="68">
        <f t="shared" si="10"/>
        <v>10</v>
      </c>
      <c r="D80" s="68">
        <f t="shared" si="11"/>
        <v>35</v>
      </c>
      <c r="E80" s="68">
        <f t="shared" si="12"/>
        <v>48</v>
      </c>
      <c r="F80" s="69" t="str">
        <f t="shared" si="13"/>
        <v xml:space="preserve">806 </v>
      </c>
      <c r="G80" s="69" t="str">
        <f t="shared" si="14"/>
        <v xml:space="preserve">00815 </v>
      </c>
      <c r="H80" s="69" t="str">
        <f t="shared" si="15"/>
        <v xml:space="preserve"> Sales Of In Rem Property</v>
      </c>
      <c r="I80" s="69" t="str">
        <f t="shared" si="16"/>
        <v xml:space="preserve">30,845,000 </v>
      </c>
      <c r="J80" s="69" t="str">
        <f t="shared" si="17"/>
        <v xml:space="preserve">Housing Preservation And Development </v>
      </c>
    </row>
    <row r="81" spans="1:10" ht="12.75">
      <c r="A81" s="68" t="s">
        <v>773</v>
      </c>
      <c r="B81" s="68">
        <f t="shared" si="9"/>
        <v>4</v>
      </c>
      <c r="C81" s="68">
        <f t="shared" si="10"/>
        <v>10</v>
      </c>
      <c r="D81" s="68">
        <f t="shared" si="11"/>
        <v>19</v>
      </c>
      <c r="E81" s="68">
        <f t="shared" si="12"/>
        <v>29</v>
      </c>
      <c r="F81" s="69" t="str">
        <f t="shared" si="13"/>
        <v xml:space="preserve">806 </v>
      </c>
      <c r="G81" s="69" t="str">
        <f t="shared" si="14"/>
        <v xml:space="preserve">00859 </v>
      </c>
      <c r="H81" s="69" t="str">
        <f t="shared" si="15"/>
        <v xml:space="preserve"> Sundries</v>
      </c>
      <c r="I81" s="69" t="str">
        <f t="shared" si="16"/>
        <v xml:space="preserve">715,000 </v>
      </c>
      <c r="J81" s="69" t="str">
        <f t="shared" si="17"/>
        <v xml:space="preserve">Housing Preservation And Development </v>
      </c>
    </row>
    <row r="82" spans="1:10" ht="12.75">
      <c r="A82" s="68" t="s">
        <v>774</v>
      </c>
      <c r="B82" s="68">
        <f t="shared" si="9"/>
        <v>4</v>
      </c>
      <c r="C82" s="68">
        <f t="shared" si="10"/>
        <v>10</v>
      </c>
      <c r="D82" s="68">
        <f t="shared" si="11"/>
        <v>28</v>
      </c>
      <c r="E82" s="68">
        <f t="shared" si="12"/>
        <v>40</v>
      </c>
      <c r="F82" s="69" t="str">
        <f t="shared" si="13"/>
        <v xml:space="preserve">810 </v>
      </c>
      <c r="G82" s="69" t="str">
        <f t="shared" si="14"/>
        <v xml:space="preserve">00250 </v>
      </c>
      <c r="H82" s="69" t="str">
        <f t="shared" si="15"/>
        <v xml:space="preserve"> Permits - General</v>
      </c>
      <c r="I82" s="69" t="str">
        <f t="shared" si="16"/>
        <v xml:space="preserve">7,173,000 </v>
      </c>
      <c r="J82" s="69" t="str">
        <f t="shared" si="17"/>
        <v xml:space="preserve">Department Of Buildings </v>
      </c>
    </row>
    <row r="83" spans="1:10" ht="12.75">
      <c r="A83" s="68" t="s">
        <v>775</v>
      </c>
      <c r="B83" s="68">
        <f t="shared" si="9"/>
        <v>4</v>
      </c>
      <c r="C83" s="68">
        <f t="shared" si="10"/>
        <v>10</v>
      </c>
      <c r="D83" s="68">
        <f t="shared" si="11"/>
        <v>31</v>
      </c>
      <c r="E83" s="68">
        <f t="shared" si="12"/>
        <v>44</v>
      </c>
      <c r="F83" s="69" t="str">
        <f t="shared" si="13"/>
        <v xml:space="preserve">810 </v>
      </c>
      <c r="G83" s="69" t="str">
        <f t="shared" si="14"/>
        <v xml:space="preserve">00251 </v>
      </c>
      <c r="H83" s="69" t="str">
        <f t="shared" si="15"/>
        <v xml:space="preserve"> Construction Permits</v>
      </c>
      <c r="I83" s="69" t="str">
        <f t="shared" si="16"/>
        <v xml:space="preserve">14,488,000 </v>
      </c>
      <c r="J83" s="69" t="str">
        <f t="shared" si="17"/>
        <v xml:space="preserve">Department Of Buildings </v>
      </c>
    </row>
    <row r="84" spans="1:10" ht="12.75">
      <c r="A84" s="68" t="s">
        <v>776</v>
      </c>
      <c r="B84" s="68">
        <f t="shared" si="9"/>
        <v>4</v>
      </c>
      <c r="C84" s="68">
        <f t="shared" si="10"/>
        <v>10</v>
      </c>
      <c r="D84" s="68">
        <f t="shared" si="11"/>
        <v>34</v>
      </c>
      <c r="E84" s="68">
        <f t="shared" si="12"/>
        <v>46</v>
      </c>
      <c r="F84" s="69" t="str">
        <f t="shared" si="13"/>
        <v xml:space="preserve">810 </v>
      </c>
      <c r="G84" s="69" t="str">
        <f t="shared" si="14"/>
        <v xml:space="preserve">00470 </v>
      </c>
      <c r="H84" s="69" t="str">
        <f t="shared" si="15"/>
        <v xml:space="preserve"> Other Services And Fees</v>
      </c>
      <c r="I84" s="69" t="str">
        <f t="shared" si="16"/>
        <v xml:space="preserve">2,225,000 </v>
      </c>
      <c r="J84" s="69" t="str">
        <f t="shared" si="17"/>
        <v xml:space="preserve">Department Of Buildings </v>
      </c>
    </row>
    <row r="85" spans="1:10" ht="12.75">
      <c r="A85" s="68" t="s">
        <v>777</v>
      </c>
      <c r="B85" s="68">
        <f t="shared" si="9"/>
        <v>4</v>
      </c>
      <c r="C85" s="68">
        <f t="shared" si="10"/>
        <v>10</v>
      </c>
      <c r="D85" s="68">
        <f t="shared" si="11"/>
        <v>40</v>
      </c>
      <c r="E85" s="68">
        <f t="shared" si="12"/>
        <v>50</v>
      </c>
      <c r="F85" s="69" t="str">
        <f t="shared" si="13"/>
        <v xml:space="preserve">810 </v>
      </c>
      <c r="G85" s="69" t="str">
        <f t="shared" si="14"/>
        <v xml:space="preserve">00476 </v>
      </c>
      <c r="H85" s="69" t="str">
        <f t="shared" si="15"/>
        <v xml:space="preserve"> Administrative Serv To Public</v>
      </c>
      <c r="I85" s="69" t="str">
        <f t="shared" si="16"/>
        <v xml:space="preserve">650,000 </v>
      </c>
      <c r="J85" s="69" t="str">
        <f t="shared" si="17"/>
        <v xml:space="preserve">Department Of Buildings </v>
      </c>
    </row>
    <row r="86" spans="1:10" ht="12.75">
      <c r="A86" s="68" t="s">
        <v>778</v>
      </c>
      <c r="B86" s="68">
        <f t="shared" si="9"/>
        <v>4</v>
      </c>
      <c r="C86" s="68">
        <f t="shared" si="10"/>
        <v>10</v>
      </c>
      <c r="D86" s="68">
        <f t="shared" si="11"/>
        <v>29</v>
      </c>
      <c r="E86" s="68">
        <f t="shared" si="12"/>
        <v>42</v>
      </c>
      <c r="F86" s="69" t="str">
        <f t="shared" si="13"/>
        <v xml:space="preserve">816 </v>
      </c>
      <c r="G86" s="69" t="str">
        <f t="shared" si="14"/>
        <v xml:space="preserve">00200 </v>
      </c>
      <c r="H86" s="69" t="str">
        <f t="shared" si="15"/>
        <v xml:space="preserve"> Licenses - General</v>
      </c>
      <c r="I86" s="69" t="str">
        <f t="shared" si="16"/>
        <v xml:space="preserve">-1,793,000 </v>
      </c>
      <c r="J86" s="69" t="str">
        <f t="shared" si="17"/>
        <v xml:space="preserve">Department Of Health And Mental Hygiene </v>
      </c>
    </row>
    <row r="87" spans="1:10" ht="12.75">
      <c r="A87" s="68" t="s">
        <v>779</v>
      </c>
      <c r="B87" s="68">
        <f t="shared" si="9"/>
        <v>4</v>
      </c>
      <c r="C87" s="68">
        <f t="shared" si="10"/>
        <v>10</v>
      </c>
      <c r="D87" s="68">
        <f t="shared" si="11"/>
        <v>31</v>
      </c>
      <c r="E87" s="68">
        <f t="shared" si="12"/>
        <v>42</v>
      </c>
      <c r="F87" s="69" t="str">
        <f t="shared" si="13"/>
        <v xml:space="preserve">816 </v>
      </c>
      <c r="G87" s="69" t="str">
        <f t="shared" si="14"/>
        <v xml:space="preserve">00430 </v>
      </c>
      <c r="H87" s="69" t="str">
        <f t="shared" si="15"/>
        <v xml:space="preserve"> Health Services/Fees</v>
      </c>
      <c r="I87" s="69" t="str">
        <f t="shared" si="16"/>
        <v xml:space="preserve">-466,000 </v>
      </c>
      <c r="J87" s="69" t="str">
        <f t="shared" si="17"/>
        <v xml:space="preserve">Department Of Health And Mental Hygiene </v>
      </c>
    </row>
    <row r="88" spans="1:10" ht="12.75">
      <c r="A88" s="68" t="s">
        <v>780</v>
      </c>
      <c r="B88" s="68">
        <f t="shared" si="9"/>
        <v>4</v>
      </c>
      <c r="C88" s="68">
        <f t="shared" si="10"/>
        <v>10</v>
      </c>
      <c r="D88" s="68">
        <f t="shared" si="11"/>
        <v>40</v>
      </c>
      <c r="E88" s="68">
        <f t="shared" si="12"/>
        <v>51</v>
      </c>
      <c r="F88" s="69" t="str">
        <f t="shared" si="13"/>
        <v xml:space="preserve">816 </v>
      </c>
      <c r="G88" s="69" t="str">
        <f t="shared" si="14"/>
        <v xml:space="preserve">00476 </v>
      </c>
      <c r="H88" s="69" t="str">
        <f t="shared" si="15"/>
        <v xml:space="preserve"> Administrative Serv To Public</v>
      </c>
      <c r="I88" s="69" t="str">
        <f t="shared" si="16"/>
        <v xml:space="preserve">-207,000 </v>
      </c>
      <c r="J88" s="69" t="str">
        <f t="shared" si="17"/>
        <v xml:space="preserve">Department Of Health And Mental Hygiene </v>
      </c>
    </row>
    <row r="89" spans="1:10" ht="12.75">
      <c r="A89" s="68" t="s">
        <v>781</v>
      </c>
      <c r="B89" s="68">
        <f t="shared" si="9"/>
        <v>4</v>
      </c>
      <c r="C89" s="68">
        <f t="shared" si="10"/>
        <v>10</v>
      </c>
      <c r="D89" s="68">
        <f t="shared" si="11"/>
        <v>24</v>
      </c>
      <c r="E89" s="68">
        <f t="shared" si="12"/>
        <v>37</v>
      </c>
      <c r="F89" s="69" t="str">
        <f t="shared" si="13"/>
        <v xml:space="preserve">820 </v>
      </c>
      <c r="G89" s="69" t="str">
        <f t="shared" si="14"/>
        <v xml:space="preserve">00600 </v>
      </c>
      <c r="H89" s="69" t="str">
        <f t="shared" si="15"/>
        <v xml:space="preserve"> Fines-General</v>
      </c>
      <c r="I89" s="69" t="str">
        <f t="shared" si="16"/>
        <v xml:space="preserve">-5,010,000 </v>
      </c>
      <c r="J89" s="69" t="str">
        <f t="shared" si="17"/>
        <v xml:space="preserve">Office Of Administrative Trials &amp; Hearings </v>
      </c>
    </row>
    <row r="90" spans="1:10" ht="12.75">
      <c r="A90" s="68" t="s">
        <v>782</v>
      </c>
      <c r="B90" s="68">
        <f t="shared" si="9"/>
        <v>4</v>
      </c>
      <c r="C90" s="68">
        <f t="shared" si="10"/>
        <v>10</v>
      </c>
      <c r="D90" s="68">
        <f t="shared" si="11"/>
        <v>34</v>
      </c>
      <c r="E90" s="68">
        <f t="shared" si="12"/>
        <v>44</v>
      </c>
      <c r="F90" s="69" t="str">
        <f t="shared" si="13"/>
        <v xml:space="preserve">826 </v>
      </c>
      <c r="G90" s="69" t="str">
        <f t="shared" si="14"/>
        <v xml:space="preserve">00470 </v>
      </c>
      <c r="H90" s="69" t="str">
        <f t="shared" si="15"/>
        <v xml:space="preserve"> Other Services And Fees</v>
      </c>
      <c r="I90" s="69" t="str">
        <f t="shared" si="16"/>
        <v xml:space="preserve">952,000 </v>
      </c>
      <c r="J90" s="69" t="str">
        <f t="shared" si="17"/>
        <v xml:space="preserve">Department Of Environmental Protection </v>
      </c>
    </row>
    <row r="91" spans="1:10" ht="12.75">
      <c r="A91" s="68" t="s">
        <v>783</v>
      </c>
      <c r="B91" s="68">
        <f t="shared" si="9"/>
        <v>4</v>
      </c>
      <c r="C91" s="68">
        <f t="shared" si="10"/>
        <v>10</v>
      </c>
      <c r="D91" s="68">
        <f t="shared" si="11"/>
        <v>25</v>
      </c>
      <c r="E91" s="68">
        <f t="shared" si="12"/>
        <v>37</v>
      </c>
      <c r="F91" s="69" t="str">
        <f t="shared" si="13"/>
        <v xml:space="preserve">826 </v>
      </c>
      <c r="G91" s="69" t="str">
        <f t="shared" si="14"/>
        <v xml:space="preserve">00760 </v>
      </c>
      <c r="H91" s="69" t="str">
        <f t="shared" si="15"/>
        <v xml:space="preserve"> Rentals: Other</v>
      </c>
      <c r="I91" s="69" t="str">
        <f t="shared" si="16"/>
        <v xml:space="preserve">1,335,000 </v>
      </c>
      <c r="J91" s="69" t="str">
        <f t="shared" si="17"/>
        <v xml:space="preserve">Department Of Environmental Protection </v>
      </c>
    </row>
    <row r="92" spans="1:10" ht="12.75">
      <c r="A92" s="68" t="s">
        <v>784</v>
      </c>
      <c r="B92" s="68">
        <f t="shared" si="9"/>
        <v>4</v>
      </c>
      <c r="C92" s="68">
        <f t="shared" si="10"/>
        <v>10</v>
      </c>
      <c r="D92" s="68">
        <f t="shared" si="11"/>
        <v>19</v>
      </c>
      <c r="E92" s="68">
        <f t="shared" si="12"/>
        <v>30</v>
      </c>
      <c r="F92" s="69" t="str">
        <f t="shared" si="13"/>
        <v xml:space="preserve">826 </v>
      </c>
      <c r="G92" s="69" t="str">
        <f t="shared" si="14"/>
        <v xml:space="preserve">00859 </v>
      </c>
      <c r="H92" s="69" t="str">
        <f t="shared" si="15"/>
        <v xml:space="preserve"> Sundries</v>
      </c>
      <c r="I92" s="69" t="str">
        <f t="shared" si="16"/>
        <v xml:space="preserve">-300,000 </v>
      </c>
      <c r="J92" s="69" t="str">
        <f t="shared" si="17"/>
        <v xml:space="preserve">Department Of Environmental Protection </v>
      </c>
    </row>
    <row r="93" spans="1:10" ht="12.75">
      <c r="A93" s="68" t="s">
        <v>785</v>
      </c>
      <c r="B93" s="68">
        <f t="shared" si="9"/>
        <v>4</v>
      </c>
      <c r="C93" s="68">
        <f t="shared" si="10"/>
        <v>10</v>
      </c>
      <c r="D93" s="68">
        <f t="shared" si="11"/>
        <v>29</v>
      </c>
      <c r="E93" s="68">
        <f t="shared" si="12"/>
        <v>39</v>
      </c>
      <c r="F93" s="69" t="str">
        <f t="shared" si="13"/>
        <v xml:space="preserve">827 </v>
      </c>
      <c r="G93" s="69" t="str">
        <f t="shared" si="14"/>
        <v xml:space="preserve">00304 </v>
      </c>
      <c r="H93" s="69" t="str">
        <f t="shared" si="15"/>
        <v xml:space="preserve"> Dumping Privileges</v>
      </c>
      <c r="I93" s="69" t="str">
        <f t="shared" si="16"/>
        <v xml:space="preserve">262,000 </v>
      </c>
      <c r="J93" s="69" t="str">
        <f t="shared" si="17"/>
        <v xml:space="preserve">Department Of Sanitation </v>
      </c>
    </row>
    <row r="94" spans="1:10" ht="12.75">
      <c r="A94" s="68" t="s">
        <v>786</v>
      </c>
      <c r="B94" s="68">
        <f t="shared" si="9"/>
        <v>4</v>
      </c>
      <c r="C94" s="68">
        <f t="shared" si="10"/>
        <v>10</v>
      </c>
      <c r="D94" s="68">
        <f t="shared" si="11"/>
        <v>29</v>
      </c>
      <c r="E94" s="68">
        <f t="shared" si="12"/>
        <v>40</v>
      </c>
      <c r="F94" s="69" t="str">
        <f t="shared" si="13"/>
        <v xml:space="preserve">827 </v>
      </c>
      <c r="G94" s="69" t="str">
        <f t="shared" si="14"/>
        <v xml:space="preserve">00325 </v>
      </c>
      <c r="H94" s="69" t="str">
        <f t="shared" si="15"/>
        <v xml:space="preserve"> Privileges - Other</v>
      </c>
      <c r="I94" s="69" t="str">
        <f t="shared" si="16"/>
        <v xml:space="preserve">-246,000 </v>
      </c>
      <c r="J94" s="69" t="str">
        <f t="shared" si="17"/>
        <v xml:space="preserve">Department Of Sanitation </v>
      </c>
    </row>
    <row r="95" spans="1:10" ht="12.75">
      <c r="A95" s="68" t="s">
        <v>787</v>
      </c>
      <c r="B95" s="68">
        <f t="shared" si="9"/>
        <v>4</v>
      </c>
      <c r="C95" s="68">
        <f t="shared" si="10"/>
        <v>10</v>
      </c>
      <c r="D95" s="68">
        <f t="shared" si="11"/>
        <v>29</v>
      </c>
      <c r="E95" s="68">
        <f t="shared" si="12"/>
        <v>39</v>
      </c>
      <c r="F95" s="69" t="str">
        <f t="shared" si="13"/>
        <v xml:space="preserve">829 </v>
      </c>
      <c r="G95" s="69" t="str">
        <f t="shared" si="14"/>
        <v xml:space="preserve">00200 </v>
      </c>
      <c r="H95" s="69" t="str">
        <f t="shared" si="15"/>
        <v xml:space="preserve"> Licenses - General</v>
      </c>
      <c r="I95" s="69" t="str">
        <f t="shared" si="16"/>
        <v xml:space="preserve">424,006 </v>
      </c>
      <c r="J95" s="69" t="str">
        <f t="shared" si="17"/>
        <v xml:space="preserve">Business Integrity Commission </v>
      </c>
    </row>
    <row r="96" spans="1:10" ht="12.75">
      <c r="A96" s="68" t="s">
        <v>788</v>
      </c>
      <c r="B96" s="68">
        <f t="shared" si="9"/>
        <v>4</v>
      </c>
      <c r="C96" s="68">
        <f t="shared" si="10"/>
        <v>10</v>
      </c>
      <c r="D96" s="68">
        <f t="shared" si="11"/>
        <v>34</v>
      </c>
      <c r="E96" s="68">
        <f t="shared" si="12"/>
        <v>43</v>
      </c>
      <c r="F96" s="69" t="str">
        <f t="shared" si="13"/>
        <v xml:space="preserve">829 </v>
      </c>
      <c r="G96" s="69" t="str">
        <f t="shared" si="14"/>
        <v xml:space="preserve">00470 </v>
      </c>
      <c r="H96" s="69" t="str">
        <f t="shared" si="15"/>
        <v xml:space="preserve"> Other Services And Fees</v>
      </c>
      <c r="I96" s="69" t="str">
        <f t="shared" si="16"/>
        <v xml:space="preserve">58,000 </v>
      </c>
      <c r="J96" s="69" t="str">
        <f t="shared" si="17"/>
        <v xml:space="preserve">Business Integrity Commission </v>
      </c>
    </row>
    <row r="97" spans="1:10" ht="12.75">
      <c r="A97" s="68" t="s">
        <v>789</v>
      </c>
      <c r="B97" s="68">
        <f t="shared" si="9"/>
        <v>4</v>
      </c>
      <c r="C97" s="68">
        <f t="shared" si="10"/>
        <v>10</v>
      </c>
      <c r="D97" s="68">
        <f t="shared" si="11"/>
        <v>29</v>
      </c>
      <c r="E97" s="68">
        <f t="shared" si="12"/>
        <v>39</v>
      </c>
      <c r="F97" s="69" t="str">
        <f t="shared" si="13"/>
        <v xml:space="preserve">836 </v>
      </c>
      <c r="G97" s="69" t="str">
        <f t="shared" si="14"/>
        <v xml:space="preserve">00200 </v>
      </c>
      <c r="H97" s="69" t="str">
        <f t="shared" si="15"/>
        <v xml:space="preserve"> Licenses - General</v>
      </c>
      <c r="I97" s="69" t="str">
        <f t="shared" si="16"/>
        <v xml:space="preserve">-53,000 </v>
      </c>
      <c r="J97" s="69" t="str">
        <f t="shared" si="17"/>
        <v xml:space="preserve">Department Of Finance </v>
      </c>
    </row>
    <row r="98" spans="1:10" ht="12.75">
      <c r="A98" s="68" t="s">
        <v>790</v>
      </c>
      <c r="B98" s="68">
        <f t="shared" si="9"/>
        <v>4</v>
      </c>
      <c r="C98" s="68">
        <f t="shared" si="10"/>
        <v>10</v>
      </c>
      <c r="D98" s="68">
        <f t="shared" si="11"/>
        <v>34</v>
      </c>
      <c r="E98" s="68">
        <f t="shared" si="12"/>
        <v>44</v>
      </c>
      <c r="F98" s="69" t="str">
        <f t="shared" si="13"/>
        <v xml:space="preserve">836 </v>
      </c>
      <c r="G98" s="69" t="str">
        <f t="shared" si="14"/>
        <v xml:space="preserve">00470 </v>
      </c>
      <c r="H98" s="69" t="str">
        <f t="shared" si="15"/>
        <v xml:space="preserve"> Other Services And Fees</v>
      </c>
      <c r="I98" s="69" t="str">
        <f t="shared" si="16"/>
        <v xml:space="preserve">368,000 </v>
      </c>
      <c r="J98" s="69" t="str">
        <f t="shared" si="17"/>
        <v xml:space="preserve">Department Of Finance </v>
      </c>
    </row>
    <row r="99" spans="1:10" ht="12.75">
      <c r="A99" s="68" t="s">
        <v>791</v>
      </c>
      <c r="B99" s="68">
        <f t="shared" si="9"/>
        <v>4</v>
      </c>
      <c r="C99" s="68">
        <f t="shared" si="10"/>
        <v>10</v>
      </c>
      <c r="D99" s="68">
        <f t="shared" si="11"/>
        <v>24</v>
      </c>
      <c r="E99" s="68">
        <f t="shared" si="12"/>
        <v>36</v>
      </c>
      <c r="F99" s="69" t="str">
        <f t="shared" si="13"/>
        <v xml:space="preserve">836 </v>
      </c>
      <c r="G99" s="69" t="str">
        <f t="shared" si="14"/>
        <v xml:space="preserve">00600 </v>
      </c>
      <c r="H99" s="69" t="str">
        <f t="shared" si="15"/>
        <v xml:space="preserve"> Fines-General</v>
      </c>
      <c r="I99" s="69" t="str">
        <f t="shared" si="16"/>
        <v xml:space="preserve">4,250,000 </v>
      </c>
      <c r="J99" s="69" t="str">
        <f t="shared" si="17"/>
        <v xml:space="preserve">Department Of Finance </v>
      </c>
    </row>
    <row r="100" spans="1:10" ht="12.75">
      <c r="A100" s="68" t="s">
        <v>792</v>
      </c>
      <c r="B100" s="68">
        <f t="shared" si="9"/>
        <v>4</v>
      </c>
      <c r="C100" s="68">
        <f t="shared" si="10"/>
        <v>10</v>
      </c>
      <c r="D100" s="68">
        <f t="shared" si="11"/>
        <v>22</v>
      </c>
      <c r="E100" s="68">
        <f t="shared" si="12"/>
        <v>35</v>
      </c>
      <c r="F100" s="69" t="str">
        <f t="shared" si="13"/>
        <v xml:space="preserve">836 </v>
      </c>
      <c r="G100" s="69" t="str">
        <f t="shared" si="14"/>
        <v xml:space="preserve">00602 </v>
      </c>
      <c r="H100" s="69" t="str">
        <f t="shared" si="15"/>
        <v xml:space="preserve"> Fines - Pvb</v>
      </c>
      <c r="I100" s="69" t="str">
        <f t="shared" si="16"/>
        <v xml:space="preserve">-2,813,000 </v>
      </c>
      <c r="J100" s="69" t="str">
        <f t="shared" si="17"/>
        <v xml:space="preserve">Department Of Finance </v>
      </c>
    </row>
    <row r="101" spans="1:10" ht="12.75">
      <c r="A101" s="68" t="s">
        <v>793</v>
      </c>
      <c r="B101" s="68">
        <f t="shared" si="9"/>
        <v>4</v>
      </c>
      <c r="C101" s="68">
        <f t="shared" si="10"/>
        <v>10</v>
      </c>
      <c r="D101" s="68">
        <f t="shared" si="11"/>
        <v>19</v>
      </c>
      <c r="E101" s="68">
        <f t="shared" si="12"/>
        <v>29</v>
      </c>
      <c r="F101" s="69" t="str">
        <f t="shared" si="13"/>
        <v xml:space="preserve">836 </v>
      </c>
      <c r="G101" s="69" t="str">
        <f t="shared" si="14"/>
        <v xml:space="preserve">00859 </v>
      </c>
      <c r="H101" s="69" t="str">
        <f t="shared" si="15"/>
        <v xml:space="preserve"> Sundries</v>
      </c>
      <c r="I101" s="69" t="str">
        <f t="shared" si="16"/>
        <v xml:space="preserve">475,000 </v>
      </c>
      <c r="J101" s="69" t="str">
        <f t="shared" si="17"/>
        <v xml:space="preserve">Department Of Finance </v>
      </c>
    </row>
    <row r="102" spans="1:10" ht="12.75">
      <c r="A102" s="68" t="s">
        <v>794</v>
      </c>
      <c r="B102" s="68">
        <f t="shared" si="9"/>
        <v>4</v>
      </c>
      <c r="C102" s="68">
        <f t="shared" si="10"/>
        <v>10</v>
      </c>
      <c r="D102" s="68">
        <f t="shared" si="11"/>
        <v>34</v>
      </c>
      <c r="E102" s="68">
        <f t="shared" si="12"/>
        <v>44</v>
      </c>
      <c r="F102" s="69" t="str">
        <f t="shared" si="13"/>
        <v xml:space="preserve">836 </v>
      </c>
      <c r="G102" s="69" t="str">
        <f t="shared" si="14"/>
        <v xml:space="preserve">56001 </v>
      </c>
      <c r="H102" s="69" t="str">
        <f t="shared" si="15"/>
        <v xml:space="preserve"> Interest Income - Other</v>
      </c>
      <c r="I102" s="69" t="str">
        <f t="shared" si="16"/>
        <v xml:space="preserve">-20,000 </v>
      </c>
      <c r="J102" s="69" t="str">
        <f t="shared" si="17"/>
        <v xml:space="preserve">Department Of Finance </v>
      </c>
    </row>
    <row r="103" spans="1:10" ht="12.75">
      <c r="A103" s="68" t="s">
        <v>795</v>
      </c>
      <c r="B103" s="68">
        <f t="shared" si="9"/>
        <v>4</v>
      </c>
      <c r="C103" s="68">
        <f t="shared" si="10"/>
        <v>10</v>
      </c>
      <c r="D103" s="68">
        <f t="shared" si="11"/>
        <v>37</v>
      </c>
      <c r="E103" s="68">
        <f t="shared" si="12"/>
        <v>47</v>
      </c>
      <c r="F103" s="69" t="str">
        <f t="shared" si="13"/>
        <v xml:space="preserve">836 </v>
      </c>
      <c r="G103" s="69" t="str">
        <f t="shared" si="14"/>
        <v xml:space="preserve">56002 </v>
      </c>
      <c r="H103" s="69" t="str">
        <f t="shared" si="15"/>
        <v xml:space="preserve"> Interest Income- Sales Tax</v>
      </c>
      <c r="I103" s="69" t="str">
        <f t="shared" si="16"/>
        <v xml:space="preserve">120,000 </v>
      </c>
      <c r="J103" s="69" t="str">
        <f t="shared" si="17"/>
        <v xml:space="preserve">Department Of Finance </v>
      </c>
    </row>
    <row r="104" spans="1:10" ht="12.75">
      <c r="A104" s="68" t="s">
        <v>796</v>
      </c>
      <c r="B104" s="68">
        <f t="shared" si="9"/>
        <v>4</v>
      </c>
      <c r="C104" s="68">
        <f t="shared" si="10"/>
        <v>10</v>
      </c>
      <c r="D104" s="68">
        <f t="shared" si="11"/>
        <v>28</v>
      </c>
      <c r="E104" s="68">
        <f t="shared" si="12"/>
        <v>38</v>
      </c>
      <c r="F104" s="69" t="str">
        <f t="shared" si="13"/>
        <v xml:space="preserve">841 </v>
      </c>
      <c r="G104" s="69" t="str">
        <f t="shared" si="14"/>
        <v xml:space="preserve">00250 </v>
      </c>
      <c r="H104" s="69" t="str">
        <f t="shared" si="15"/>
        <v xml:space="preserve"> Permits - General</v>
      </c>
      <c r="I104" s="69" t="str">
        <f t="shared" si="16"/>
        <v xml:space="preserve">228,000 </v>
      </c>
      <c r="J104" s="69" t="str">
        <f t="shared" si="17"/>
        <v xml:space="preserve">Department Of Transportation </v>
      </c>
    </row>
    <row r="105" spans="1:10" ht="12.75">
      <c r="A105" s="68" t="s">
        <v>797</v>
      </c>
      <c r="B105" s="68">
        <f t="shared" si="9"/>
        <v>4</v>
      </c>
      <c r="C105" s="68">
        <f t="shared" si="10"/>
        <v>10</v>
      </c>
      <c r="D105" s="68">
        <f t="shared" si="11"/>
        <v>29</v>
      </c>
      <c r="E105" s="68">
        <f t="shared" si="12"/>
        <v>39</v>
      </c>
      <c r="F105" s="69" t="str">
        <f t="shared" si="13"/>
        <v xml:space="preserve">841 </v>
      </c>
      <c r="G105" s="69" t="str">
        <f t="shared" si="14"/>
        <v xml:space="preserve">00325 </v>
      </c>
      <c r="H105" s="69" t="str">
        <f t="shared" si="15"/>
        <v xml:space="preserve"> Privileges - Other</v>
      </c>
      <c r="I105" s="69" t="str">
        <f t="shared" si="16"/>
        <v xml:space="preserve">705,000 </v>
      </c>
      <c r="J105" s="69" t="str">
        <f t="shared" si="17"/>
        <v xml:space="preserve">Department Of Transportation </v>
      </c>
    </row>
    <row r="106" spans="1:10" ht="12.75">
      <c r="A106" s="68" t="s">
        <v>798</v>
      </c>
      <c r="B106" s="68">
        <f t="shared" si="9"/>
        <v>4</v>
      </c>
      <c r="C106" s="68">
        <f t="shared" si="10"/>
        <v>10</v>
      </c>
      <c r="D106" s="68">
        <f t="shared" si="11"/>
        <v>33</v>
      </c>
      <c r="E106" s="68">
        <f t="shared" si="12"/>
        <v>46</v>
      </c>
      <c r="F106" s="69" t="str">
        <f t="shared" si="13"/>
        <v xml:space="preserve">841 </v>
      </c>
      <c r="G106" s="69" t="str">
        <f t="shared" si="14"/>
        <v xml:space="preserve">00472 </v>
      </c>
      <c r="H106" s="69" t="str">
        <f t="shared" si="15"/>
        <v xml:space="preserve"> Parking Meter Revenues</v>
      </c>
      <c r="I106" s="69" t="str">
        <f t="shared" si="16"/>
        <v xml:space="preserve">-9,178,212 </v>
      </c>
      <c r="J106" s="69" t="str">
        <f t="shared" si="17"/>
        <v xml:space="preserve">Department Of Transportation </v>
      </c>
    </row>
    <row r="107" spans="1:10" ht="12.75">
      <c r="A107" s="68" t="s">
        <v>799</v>
      </c>
      <c r="B107" s="68">
        <f t="shared" si="9"/>
        <v>4</v>
      </c>
      <c r="C107" s="68">
        <f t="shared" si="10"/>
        <v>10</v>
      </c>
      <c r="D107" s="68">
        <f t="shared" si="11"/>
        <v>19</v>
      </c>
      <c r="E107" s="68">
        <f t="shared" si="12"/>
        <v>29</v>
      </c>
      <c r="F107" s="69" t="str">
        <f t="shared" si="13"/>
        <v xml:space="preserve">841 </v>
      </c>
      <c r="G107" s="69" t="str">
        <f t="shared" si="14"/>
        <v xml:space="preserve">00859 </v>
      </c>
      <c r="H107" s="69" t="str">
        <f t="shared" si="15"/>
        <v xml:space="preserve"> Sundries</v>
      </c>
      <c r="I107" s="69" t="str">
        <f t="shared" si="16"/>
        <v xml:space="preserve">150,000 </v>
      </c>
      <c r="J107" s="69" t="str">
        <f t="shared" si="17"/>
        <v xml:space="preserve">Department Of Transportation </v>
      </c>
    </row>
    <row r="108" spans="1:10" ht="12.75">
      <c r="A108" s="68" t="s">
        <v>800</v>
      </c>
      <c r="B108" s="68">
        <f t="shared" si="9"/>
        <v>4</v>
      </c>
      <c r="C108" s="68">
        <f t="shared" si="10"/>
        <v>10</v>
      </c>
      <c r="D108" s="68">
        <f t="shared" si="11"/>
        <v>41</v>
      </c>
      <c r="E108" s="68">
        <f t="shared" si="12"/>
        <v>54</v>
      </c>
      <c r="F108" s="69" t="str">
        <f t="shared" si="13"/>
        <v xml:space="preserve">846 </v>
      </c>
      <c r="G108" s="69" t="str">
        <f t="shared" si="14"/>
        <v xml:space="preserve">00450 </v>
      </c>
      <c r="H108" s="69" t="str">
        <f t="shared" si="15"/>
        <v xml:space="preserve"> Culture-Recreation Service/Fee</v>
      </c>
      <c r="I108" s="69" t="str">
        <f t="shared" si="16"/>
        <v xml:space="preserve">-4,122,000 </v>
      </c>
      <c r="J108" s="69" t="str">
        <f t="shared" si="17"/>
        <v xml:space="preserve">Department Of Parks And Recreation </v>
      </c>
    </row>
    <row r="109" spans="1:10" ht="12.75">
      <c r="A109" s="68" t="s">
        <v>801</v>
      </c>
      <c r="B109" s="68">
        <f t="shared" si="9"/>
        <v>4</v>
      </c>
      <c r="C109" s="68">
        <f t="shared" si="10"/>
        <v>10</v>
      </c>
      <c r="D109" s="68">
        <f t="shared" si="11"/>
        <v>40</v>
      </c>
      <c r="E109" s="68">
        <f t="shared" si="12"/>
        <v>51</v>
      </c>
      <c r="F109" s="69" t="str">
        <f t="shared" si="13"/>
        <v xml:space="preserve">846 </v>
      </c>
      <c r="G109" s="69" t="str">
        <f t="shared" si="14"/>
        <v xml:space="preserve">00476 </v>
      </c>
      <c r="H109" s="69" t="str">
        <f t="shared" si="15"/>
        <v xml:space="preserve"> Administrative Serv To Public</v>
      </c>
      <c r="I109" s="69" t="str">
        <f t="shared" si="16"/>
        <v xml:space="preserve">-400,000 </v>
      </c>
      <c r="J109" s="69" t="str">
        <f t="shared" si="17"/>
        <v xml:space="preserve">Department Of Parks And Recreation </v>
      </c>
    </row>
    <row r="110" spans="1:10" ht="12.75">
      <c r="A110" s="68" t="s">
        <v>802</v>
      </c>
      <c r="B110" s="68">
        <f t="shared" si="9"/>
        <v>4</v>
      </c>
      <c r="C110" s="68">
        <f t="shared" si="10"/>
        <v>10</v>
      </c>
      <c r="D110" s="68">
        <f t="shared" si="11"/>
        <v>32</v>
      </c>
      <c r="E110" s="68">
        <f t="shared" si="12"/>
        <v>43</v>
      </c>
      <c r="F110" s="69" t="str">
        <f t="shared" si="13"/>
        <v xml:space="preserve">846 </v>
      </c>
      <c r="G110" s="69" t="str">
        <f t="shared" si="14"/>
        <v xml:space="preserve">00756 </v>
      </c>
      <c r="H110" s="69" t="str">
        <f t="shared" si="15"/>
        <v xml:space="preserve"> Rentals: Shea Stadium</v>
      </c>
      <c r="I110" s="69" t="str">
        <f t="shared" si="16"/>
        <v xml:space="preserve">-245,000 </v>
      </c>
      <c r="J110" s="69" t="str">
        <f t="shared" si="17"/>
        <v xml:space="preserve">Department Of Parks And Recreation </v>
      </c>
    </row>
    <row r="111" spans="1:10" ht="12.75">
      <c r="A111" s="68" t="s">
        <v>803</v>
      </c>
      <c r="B111" s="68">
        <f t="shared" si="9"/>
        <v>4</v>
      </c>
      <c r="C111" s="68">
        <f t="shared" si="10"/>
        <v>10</v>
      </c>
      <c r="D111" s="68">
        <f t="shared" si="11"/>
        <v>19</v>
      </c>
      <c r="E111" s="68">
        <f t="shared" si="12"/>
        <v>33</v>
      </c>
      <c r="F111" s="69" t="str">
        <f t="shared" si="13"/>
        <v xml:space="preserve">846 </v>
      </c>
      <c r="G111" s="69" t="str">
        <f t="shared" si="14"/>
        <v xml:space="preserve">00859 </v>
      </c>
      <c r="H111" s="69" t="str">
        <f t="shared" si="15"/>
        <v xml:space="preserve"> Sundries</v>
      </c>
      <c r="I111" s="69" t="str">
        <f t="shared" si="16"/>
        <v xml:space="preserve">-12,150,000 </v>
      </c>
      <c r="J111" s="69" t="str">
        <f t="shared" si="17"/>
        <v xml:space="preserve">Department Of Parks And Recreation </v>
      </c>
    </row>
    <row r="112" spans="1:10" ht="12.75">
      <c r="A112" s="68" t="s">
        <v>804</v>
      </c>
      <c r="B112" s="68">
        <f t="shared" si="9"/>
        <v>4</v>
      </c>
      <c r="C112" s="68">
        <f t="shared" si="10"/>
        <v>10</v>
      </c>
      <c r="D112" s="68">
        <f t="shared" si="11"/>
        <v>40</v>
      </c>
      <c r="E112" s="68">
        <f t="shared" si="12"/>
        <v>49</v>
      </c>
      <c r="F112" s="69" t="str">
        <f t="shared" si="13"/>
        <v xml:space="preserve">850 </v>
      </c>
      <c r="G112" s="69" t="str">
        <f t="shared" si="14"/>
        <v xml:space="preserve">00476 </v>
      </c>
      <c r="H112" s="69" t="str">
        <f t="shared" si="15"/>
        <v xml:space="preserve"> Administrative Serv To Public</v>
      </c>
      <c r="I112" s="69" t="str">
        <f t="shared" si="16"/>
        <v xml:space="preserve">50,000 </v>
      </c>
      <c r="J112" s="69" t="str">
        <f t="shared" si="17"/>
        <v xml:space="preserve">Department Of Design And Construction </v>
      </c>
    </row>
    <row r="113" spans="1:10" ht="12.75">
      <c r="A113" s="68" t="s">
        <v>805</v>
      </c>
      <c r="B113" s="68">
        <f t="shared" si="9"/>
        <v>4</v>
      </c>
      <c r="C113" s="68">
        <f t="shared" si="10"/>
        <v>10</v>
      </c>
      <c r="D113" s="68">
        <f t="shared" si="11"/>
        <v>40</v>
      </c>
      <c r="E113" s="68">
        <f t="shared" si="12"/>
        <v>50</v>
      </c>
      <c r="F113" s="69" t="str">
        <f t="shared" si="13"/>
        <v xml:space="preserve">856 </v>
      </c>
      <c r="G113" s="69" t="str">
        <f t="shared" si="14"/>
        <v xml:space="preserve">00476 </v>
      </c>
      <c r="H113" s="69" t="str">
        <f t="shared" si="15"/>
        <v xml:space="preserve"> Administrative Serv To Public</v>
      </c>
      <c r="I113" s="69" t="str">
        <f t="shared" si="16"/>
        <v xml:space="preserve">719,000 </v>
      </c>
      <c r="J113" s="69" t="str">
        <f t="shared" si="17"/>
        <v xml:space="preserve">Department Of Citywide Administrative Servi </v>
      </c>
    </row>
    <row r="114" spans="1:10" ht="12.75">
      <c r="A114" s="68" t="s">
        <v>806</v>
      </c>
      <c r="B114" s="68">
        <f t="shared" si="9"/>
        <v>4</v>
      </c>
      <c r="C114" s="68">
        <f t="shared" si="10"/>
        <v>10</v>
      </c>
      <c r="D114" s="68">
        <f t="shared" si="11"/>
        <v>29</v>
      </c>
      <c r="E114" s="68">
        <f t="shared" si="12"/>
        <v>39</v>
      </c>
      <c r="F114" s="69" t="str">
        <f t="shared" si="13"/>
        <v xml:space="preserve">856 </v>
      </c>
      <c r="G114" s="69" t="str">
        <f t="shared" si="14"/>
        <v xml:space="preserve">00477 </v>
      </c>
      <c r="H114" s="69" t="str">
        <f t="shared" si="15"/>
        <v xml:space="preserve"> Admin Serv To TBTA</v>
      </c>
      <c r="I114" s="69" t="str">
        <f t="shared" si="16"/>
        <v xml:space="preserve">-22,000 </v>
      </c>
      <c r="J114" s="69" t="str">
        <f t="shared" si="17"/>
        <v xml:space="preserve">Department Of Citywide Administrative Servi </v>
      </c>
    </row>
    <row r="115" spans="1:10" ht="12.75">
      <c r="A115" s="68" t="s">
        <v>807</v>
      </c>
      <c r="B115" s="68">
        <f t="shared" si="9"/>
        <v>4</v>
      </c>
      <c r="C115" s="68">
        <f t="shared" si="10"/>
        <v>10</v>
      </c>
      <c r="D115" s="68">
        <f t="shared" si="11"/>
        <v>25</v>
      </c>
      <c r="E115" s="68">
        <f t="shared" si="12"/>
        <v>38</v>
      </c>
      <c r="F115" s="69" t="str">
        <f t="shared" si="13"/>
        <v xml:space="preserve">856 </v>
      </c>
      <c r="G115" s="69" t="str">
        <f t="shared" si="14"/>
        <v xml:space="preserve">00760 </v>
      </c>
      <c r="H115" s="69" t="str">
        <f t="shared" si="15"/>
        <v xml:space="preserve"> Rentals: Other</v>
      </c>
      <c r="I115" s="69" t="str">
        <f t="shared" si="16"/>
        <v xml:space="preserve">-1,867,000 </v>
      </c>
      <c r="J115" s="69" t="str">
        <f t="shared" si="17"/>
        <v xml:space="preserve">Department Of Citywide Administrative Servi </v>
      </c>
    </row>
    <row r="116" spans="1:10" ht="12.75">
      <c r="A116" s="68" t="s">
        <v>808</v>
      </c>
      <c r="B116" s="68">
        <f t="shared" si="9"/>
        <v>4</v>
      </c>
      <c r="C116" s="68">
        <f t="shared" si="10"/>
        <v>10</v>
      </c>
      <c r="D116" s="68">
        <f t="shared" si="11"/>
        <v>38</v>
      </c>
      <c r="E116" s="68">
        <f t="shared" si="12"/>
        <v>51</v>
      </c>
      <c r="F116" s="69" t="str">
        <f t="shared" si="13"/>
        <v xml:space="preserve">856 </v>
      </c>
      <c r="G116" s="69" t="str">
        <f t="shared" si="14"/>
        <v xml:space="preserve">00820 </v>
      </c>
      <c r="H116" s="69" t="str">
        <f t="shared" si="15"/>
        <v xml:space="preserve"> Sales Of City Real Property</v>
      </c>
      <c r="I116" s="69" t="str">
        <f t="shared" si="16"/>
        <v xml:space="preserve">10,985,000 </v>
      </c>
      <c r="J116" s="69" t="str">
        <f t="shared" si="17"/>
        <v xml:space="preserve">Department Of Citywide Administrative Servi </v>
      </c>
    </row>
    <row r="117" spans="1:10" ht="12.75">
      <c r="A117" s="68" t="s">
        <v>809</v>
      </c>
      <c r="B117" s="68">
        <f t="shared" si="9"/>
        <v>4</v>
      </c>
      <c r="C117" s="68">
        <f t="shared" si="10"/>
        <v>10</v>
      </c>
      <c r="D117" s="68">
        <f t="shared" si="11"/>
        <v>19</v>
      </c>
      <c r="E117" s="68">
        <f t="shared" si="12"/>
        <v>28</v>
      </c>
      <c r="F117" s="69" t="str">
        <f t="shared" si="13"/>
        <v xml:space="preserve">856 </v>
      </c>
      <c r="G117" s="69" t="str">
        <f t="shared" si="14"/>
        <v xml:space="preserve">00859 </v>
      </c>
      <c r="H117" s="69" t="str">
        <f t="shared" si="15"/>
        <v xml:space="preserve"> Sundries</v>
      </c>
      <c r="I117" s="69" t="str">
        <f t="shared" si="16"/>
        <v xml:space="preserve">19,000 </v>
      </c>
      <c r="J117" s="69" t="str">
        <f t="shared" si="17"/>
        <v xml:space="preserve">Department Of Citywide Administrative Servi </v>
      </c>
    </row>
    <row r="118" spans="1:10" ht="12.75">
      <c r="A118" s="68" t="s">
        <v>810</v>
      </c>
      <c r="B118" s="68">
        <f t="shared" si="9"/>
        <v>4</v>
      </c>
      <c r="C118" s="68">
        <f t="shared" si="10"/>
        <v>10</v>
      </c>
      <c r="D118" s="68">
        <f t="shared" si="11"/>
        <v>28</v>
      </c>
      <c r="E118" s="68">
        <f t="shared" si="12"/>
        <v>38</v>
      </c>
      <c r="F118" s="69" t="str">
        <f t="shared" si="13"/>
        <v xml:space="preserve">858 </v>
      </c>
      <c r="G118" s="69" t="str">
        <f t="shared" si="14"/>
        <v xml:space="preserve">00250 </v>
      </c>
      <c r="H118" s="69" t="str">
        <f t="shared" si="15"/>
        <v xml:space="preserve"> Permits - General</v>
      </c>
      <c r="I118" s="69" t="str">
        <f t="shared" si="16"/>
        <v xml:space="preserve">-76,000 </v>
      </c>
      <c r="J118" s="69" t="str">
        <f t="shared" si="17"/>
        <v xml:space="preserve">Department Of Information Technology And </v>
      </c>
    </row>
    <row r="119" spans="1:10" ht="12.75">
      <c r="A119" s="68" t="s">
        <v>811</v>
      </c>
      <c r="B119" s="68">
        <f t="shared" si="9"/>
        <v>4</v>
      </c>
      <c r="C119" s="68">
        <f t="shared" si="10"/>
        <v>10</v>
      </c>
      <c r="D119" s="68">
        <f t="shared" si="11"/>
        <v>19</v>
      </c>
      <c r="E119" s="68">
        <f t="shared" si="12"/>
        <v>32</v>
      </c>
      <c r="F119" s="69" t="str">
        <f t="shared" si="13"/>
        <v xml:space="preserve">858 </v>
      </c>
      <c r="G119" s="69" t="str">
        <f t="shared" si="14"/>
        <v xml:space="preserve">00859 </v>
      </c>
      <c r="H119" s="69" t="str">
        <f t="shared" si="15"/>
        <v xml:space="preserve"> Sundries</v>
      </c>
      <c r="I119" s="69" t="str">
        <f t="shared" si="16"/>
        <v xml:space="preserve">-3,656,000 </v>
      </c>
      <c r="J119" s="69" t="str">
        <f t="shared" si="17"/>
        <v xml:space="preserve">Department Of Information Technology And </v>
      </c>
    </row>
    <row r="120" spans="1:10" ht="12.75">
      <c r="A120" s="68" t="s">
        <v>812</v>
      </c>
      <c r="B120" s="68">
        <f t="shared" si="9"/>
        <v>4</v>
      </c>
      <c r="C120" s="68">
        <f t="shared" si="10"/>
        <v>10</v>
      </c>
      <c r="D120" s="68">
        <f t="shared" si="11"/>
        <v>29</v>
      </c>
      <c r="E120" s="68">
        <f t="shared" si="12"/>
        <v>39</v>
      </c>
      <c r="F120" s="69" t="str">
        <f t="shared" si="13"/>
        <v xml:space="preserve">866 </v>
      </c>
      <c r="G120" s="69" t="str">
        <f t="shared" si="14"/>
        <v xml:space="preserve">00320 </v>
      </c>
      <c r="H120" s="69" t="str">
        <f t="shared" si="15"/>
        <v xml:space="preserve"> Franchises - Other</v>
      </c>
      <c r="I120" s="69" t="str">
        <f t="shared" si="16"/>
        <v xml:space="preserve">884,000 </v>
      </c>
      <c r="J120" s="69" t="str">
        <f t="shared" si="17"/>
        <v xml:space="preserve">Department Of Consumer Affairs </v>
      </c>
    </row>
    <row r="121" spans="1:10" ht="12.75">
      <c r="A121" s="68" t="s">
        <v>813</v>
      </c>
      <c r="B121" s="68">
        <f t="shared" si="9"/>
        <v>4</v>
      </c>
      <c r="C121" s="68">
        <f t="shared" si="10"/>
        <v>10</v>
      </c>
      <c r="D121" s="68">
        <f t="shared" si="11"/>
        <v>24</v>
      </c>
      <c r="E121" s="68">
        <f t="shared" si="12"/>
        <v>36</v>
      </c>
      <c r="F121" s="69" t="str">
        <f t="shared" si="13"/>
        <v xml:space="preserve">866 </v>
      </c>
      <c r="G121" s="69" t="str">
        <f t="shared" si="14"/>
        <v xml:space="preserve">00600 </v>
      </c>
      <c r="H121" s="69" t="str">
        <f t="shared" si="15"/>
        <v xml:space="preserve"> Fines-General</v>
      </c>
      <c r="I121" s="69" t="str">
        <f t="shared" si="16"/>
        <v xml:space="preserve">2,624,000 </v>
      </c>
      <c r="J121" s="69" t="str">
        <f t="shared" si="17"/>
        <v xml:space="preserve">Department Of Consumer Affairs </v>
      </c>
    </row>
    <row r="122" spans="1:10" ht="12.75">
      <c r="A122" s="68" t="s">
        <v>814</v>
      </c>
      <c r="B122" s="68">
        <f t="shared" si="9"/>
        <v>4</v>
      </c>
      <c r="C122" s="68">
        <f t="shared" si="10"/>
        <v>10</v>
      </c>
      <c r="D122" s="68">
        <f t="shared" si="11"/>
        <v>32</v>
      </c>
      <c r="E122" s="68">
        <f t="shared" si="12"/>
        <v>42</v>
      </c>
      <c r="F122" s="69" t="str">
        <f t="shared" si="13"/>
        <v xml:space="preserve">903 </v>
      </c>
      <c r="G122" s="69" t="str">
        <f t="shared" si="14"/>
        <v xml:space="preserve">00650 </v>
      </c>
      <c r="H122" s="69" t="str">
        <f t="shared" si="15"/>
        <v xml:space="preserve"> Forfeitures - General</v>
      </c>
      <c r="I122" s="69" t="str">
        <f t="shared" si="16"/>
        <v xml:space="preserve">185,000 </v>
      </c>
      <c r="J122" s="69" t="str">
        <f t="shared" si="17"/>
        <v xml:space="preserve">District Attorney -Kings County </v>
      </c>
    </row>
    <row r="123" spans="1:10" ht="12.75">
      <c r="A123" s="68" t="s">
        <v>815</v>
      </c>
      <c r="B123" s="68">
        <f t="shared" si="9"/>
        <v>4</v>
      </c>
      <c r="C123" s="68">
        <f t="shared" si="10"/>
        <v>10</v>
      </c>
      <c r="D123" s="68">
        <f t="shared" si="11"/>
        <v>32</v>
      </c>
      <c r="E123" s="68">
        <f t="shared" si="12"/>
        <v>40</v>
      </c>
      <c r="F123" s="69" t="str">
        <f t="shared" si="13"/>
        <v xml:space="preserve">904 </v>
      </c>
      <c r="G123" s="69" t="str">
        <f t="shared" si="14"/>
        <v xml:space="preserve">00650 </v>
      </c>
      <c r="H123" s="69" t="str">
        <f t="shared" si="15"/>
        <v xml:space="preserve"> Forfeitures - General</v>
      </c>
      <c r="I123" s="69" t="str">
        <f t="shared" si="16"/>
        <v xml:space="preserve">4,000 </v>
      </c>
      <c r="J123" s="69" t="str">
        <f t="shared" si="17"/>
        <v xml:space="preserve">District Attorney - Queens County </v>
      </c>
    </row>
    <row r="124" spans="1:10" ht="12.75">
      <c r="A124" s="68" t="s">
        <v>816</v>
      </c>
      <c r="B124" s="68">
        <f t="shared" si="9"/>
        <v>4</v>
      </c>
      <c r="C124" s="68">
        <f t="shared" si="10"/>
        <v>10</v>
      </c>
      <c r="D124" s="68">
        <f t="shared" si="11"/>
        <v>34</v>
      </c>
      <c r="E124" s="68">
        <f t="shared" si="12"/>
        <v>46</v>
      </c>
      <c r="F124" s="69" t="str">
        <f t="shared" si="13"/>
        <v xml:space="preserve">942 </v>
      </c>
      <c r="G124" s="69" t="str">
        <f t="shared" si="14"/>
        <v xml:space="preserve">00470 </v>
      </c>
      <c r="H124" s="69" t="str">
        <f t="shared" si="15"/>
        <v xml:space="preserve"> Other Services And Fees</v>
      </c>
      <c r="I124" s="69" t="str">
        <f t="shared" si="16"/>
        <v xml:space="preserve">1,000,000 </v>
      </c>
      <c r="J124" s="69" t="str">
        <f t="shared" si="17"/>
        <v xml:space="preserve">Public Administrator-Bronx County </v>
      </c>
    </row>
    <row r="125" spans="1:10" ht="12.75">
      <c r="A125" s="68" t="s">
        <v>817</v>
      </c>
      <c r="B125" s="68">
        <f t="shared" si="9"/>
        <v>4</v>
      </c>
      <c r="C125" s="68">
        <f t="shared" si="10"/>
        <v>10</v>
      </c>
      <c r="D125" s="68">
        <f t="shared" si="11"/>
        <v>34</v>
      </c>
      <c r="E125" s="68">
        <f t="shared" si="12"/>
        <v>44</v>
      </c>
      <c r="F125" s="69" t="str">
        <f t="shared" si="13"/>
        <v xml:space="preserve">944 </v>
      </c>
      <c r="G125" s="69" t="str">
        <f t="shared" si="14"/>
        <v xml:space="preserve">00470 </v>
      </c>
      <c r="H125" s="69" t="str">
        <f t="shared" si="15"/>
        <v xml:space="preserve"> Other Services And Fees</v>
      </c>
      <c r="I125" s="69" t="str">
        <f t="shared" si="16"/>
        <v xml:space="preserve">547,000 </v>
      </c>
      <c r="J125" s="69" t="str">
        <f t="shared" si="17"/>
        <v xml:space="preserve">Public Administrator-Queens County </v>
      </c>
    </row>
  </sheetData>
  <autoFilter ref="A4:J4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Gevorkyan, Aleksandr</dc:creator>
  <cp:keywords/>
  <dc:description/>
  <cp:lastModifiedBy>DelFranco, Ruthie</cp:lastModifiedBy>
  <cp:lastPrinted>2013-03-12T15:17:54Z</cp:lastPrinted>
  <dcterms:created xsi:type="dcterms:W3CDTF">2013-03-08T18:50:50Z</dcterms:created>
  <dcterms:modified xsi:type="dcterms:W3CDTF">2013-06-26T23:21:14Z</dcterms:modified>
  <cp:category/>
  <cp:version/>
  <cp:contentType/>
  <cp:contentStatus/>
</cp:coreProperties>
</file>